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288f60716946487/Desktop/Personal/Cubs/RTC - Cubs Gauteng/5. Gauteng Cubs 2026/2026 Star Pack/"/>
    </mc:Choice>
  </mc:AlternateContent>
  <xr:revisionPtr revIDLastSave="1" documentId="8_{99A38C69-A3BB-4C12-9C77-9167331430CD}" xr6:coauthVersionLast="47" xr6:coauthVersionMax="47" xr10:uidLastSave="{0CBB5C5E-EDC9-4BDC-BEEA-A1603B486F9A}"/>
  <workbookProtection workbookAlgorithmName="SHA-512" workbookHashValue="W8yNa8Z8C+kjrzJL/iDWML9haQG5RWS6gLNSaG54sBR9lBbetw7gpHqoHiqJonhkx9hCxEFgjFU9x3kMmvN+Nw==" workbookSaltValue="hZ5io+ZWdOs3HFD23m5phQ==" workbookSpinCount="100000" lockStructure="1"/>
  <bookViews>
    <workbookView xWindow="28680" yWindow="-120" windowWidth="25440" windowHeight="15270" xr2:uid="{00000000-000D-0000-FFFF-FFFF00000000}"/>
  </bookViews>
  <sheets>
    <sheet name="Pack Star Assessment 2026" sheetId="18" r:id="rId1"/>
    <sheet name="Changes 2022_2023" sheetId="3" state="hidden" r:id="rId2"/>
  </sheets>
  <definedNames>
    <definedName name="_xlnm.Print_Area" localSheetId="1">'Changes 2022_2023'!$B$1:$S$49</definedName>
    <definedName name="_xlnm.Print_Area" localSheetId="0">'Pack Star Assessment 2026'!$B$1:$X$173</definedName>
    <definedName name="st_award_final">#REF!</definedName>
    <definedName name="st_award_firsteval">#REF!</definedName>
    <definedName name="st_district">#REF!</definedName>
    <definedName name="st_evalperiod">#REF!</definedName>
    <definedName name="st_evaluator">#REF!</definedName>
    <definedName name="st_finaldate">#REF!</definedName>
    <definedName name="st_firstdate">#REF!</definedName>
    <definedName name="st_gold_mandatory_final">#REF!</definedName>
    <definedName name="st_gold_mandatory_firsteval">#REF!</definedName>
    <definedName name="st_numboys">#REF!</definedName>
    <definedName name="st_numgirls">#REF!</definedName>
    <definedName name="st_numpatrols">#REF!</definedName>
    <definedName name="st_numscouters">#REF!</definedName>
    <definedName name="st_numtotal">#REF!</definedName>
    <definedName name="st_region">#REF!</definedName>
    <definedName name="st_requirement_one">#REF!</definedName>
    <definedName name="st_total_final">#REF!</definedName>
    <definedName name="st_total_firsteval">#REF!</definedName>
    <definedName name="st_troop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8" l="1"/>
  <c r="L46" i="18"/>
  <c r="AB71" i="18"/>
  <c r="AA107" i="18"/>
  <c r="AA108" i="18"/>
  <c r="AA109" i="18"/>
  <c r="AA110" i="18"/>
  <c r="AA111" i="18"/>
  <c r="AA112" i="18"/>
  <c r="AA113" i="18"/>
  <c r="AA114" i="18"/>
  <c r="AA115" i="18"/>
  <c r="AA119" i="18"/>
  <c r="AA120" i="18"/>
  <c r="AA121" i="18"/>
  <c r="AA122" i="18"/>
  <c r="AA123" i="18"/>
  <c r="AA124" i="18"/>
  <c r="AA125" i="18"/>
  <c r="AA126" i="18"/>
  <c r="AA127" i="18"/>
  <c r="AA128" i="18"/>
  <c r="AA129" i="18"/>
  <c r="AA130" i="18"/>
  <c r="AA131" i="18"/>
  <c r="AA132" i="18"/>
  <c r="AA133" i="18"/>
  <c r="AA134" i="18"/>
  <c r="AA135" i="18"/>
  <c r="AA136" i="18"/>
  <c r="AA137" i="18"/>
  <c r="AA138" i="18"/>
  <c r="AA139" i="18"/>
  <c r="AA140" i="18"/>
  <c r="AA141" i="18"/>
  <c r="AA142" i="18"/>
  <c r="AA143" i="18"/>
  <c r="AA144" i="18"/>
  <c r="AA145" i="18"/>
  <c r="AA146" i="18"/>
  <c r="AA147" i="18"/>
  <c r="AA148" i="18"/>
  <c r="AA149" i="18"/>
  <c r="AA150" i="18"/>
  <c r="AA151" i="18"/>
  <c r="K116" i="18"/>
  <c r="AA116" i="18" s="1"/>
  <c r="K112" i="18"/>
  <c r="K152" i="18" s="1"/>
  <c r="K113" i="18"/>
  <c r="K114" i="18"/>
  <c r="K115" i="18"/>
  <c r="K117" i="18"/>
  <c r="AA117" i="18" s="1"/>
  <c r="K118" i="18"/>
  <c r="AA118" i="18" s="1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02" i="18"/>
  <c r="AA102" i="18" s="1"/>
  <c r="K103" i="18"/>
  <c r="AA103" i="18" s="1"/>
  <c r="K104" i="18"/>
  <c r="AA104" i="18" s="1"/>
  <c r="K105" i="18"/>
  <c r="AA105" i="18" s="1"/>
  <c r="K106" i="18"/>
  <c r="AA106" i="18" s="1"/>
  <c r="K107" i="18"/>
  <c r="K108" i="18"/>
  <c r="K109" i="18"/>
  <c r="K110" i="18"/>
  <c r="K111" i="18"/>
  <c r="AC102" i="18" l="1"/>
  <c r="AB39" i="18"/>
  <c r="AE35" i="18"/>
  <c r="AB35" i="18"/>
  <c r="AD74" i="18" l="1"/>
  <c r="R74" i="18" s="1"/>
  <c r="AA74" i="18"/>
  <c r="AC103" i="18" l="1"/>
  <c r="AC104" i="18"/>
  <c r="AC105" i="18"/>
  <c r="AC106" i="18"/>
  <c r="AC107" i="18"/>
  <c r="AC108" i="18"/>
  <c r="AC109" i="18"/>
  <c r="AC110" i="18"/>
  <c r="AC111" i="18"/>
  <c r="AC112" i="18"/>
  <c r="AC113" i="18"/>
  <c r="AC114" i="18"/>
  <c r="AC115" i="18"/>
  <c r="AC116" i="18"/>
  <c r="AC117" i="18"/>
  <c r="AC118" i="18"/>
  <c r="AC119" i="18"/>
  <c r="AC120" i="18"/>
  <c r="AC121" i="18"/>
  <c r="AC122" i="18"/>
  <c r="AC123" i="18"/>
  <c r="AC124" i="18"/>
  <c r="AC125" i="18"/>
  <c r="AC126" i="18"/>
  <c r="AC127" i="18"/>
  <c r="AC128" i="18"/>
  <c r="AC129" i="18"/>
  <c r="AC130" i="18"/>
  <c r="AC131" i="18"/>
  <c r="AC132" i="18"/>
  <c r="AC133" i="18"/>
  <c r="AC134" i="18"/>
  <c r="AC135" i="18"/>
  <c r="AC136" i="18"/>
  <c r="AC137" i="18"/>
  <c r="AC138" i="18"/>
  <c r="AC139" i="18"/>
  <c r="AC140" i="18"/>
  <c r="AC141" i="18"/>
  <c r="AC142" i="18"/>
  <c r="AC143" i="18"/>
  <c r="AC144" i="18"/>
  <c r="AC145" i="18"/>
  <c r="AC146" i="18"/>
  <c r="AC147" i="18"/>
  <c r="AC148" i="18"/>
  <c r="AC149" i="18"/>
  <c r="AC150" i="18"/>
  <c r="AC151" i="18"/>
  <c r="AE54" i="18"/>
  <c r="R62" i="18"/>
  <c r="AE55" i="18"/>
  <c r="AB55" i="18"/>
  <c r="AB103" i="18"/>
  <c r="AB104" i="18"/>
  <c r="AB105" i="18"/>
  <c r="AB106" i="18"/>
  <c r="AB107" i="18"/>
  <c r="AB108" i="18"/>
  <c r="AB109" i="18"/>
  <c r="AB110" i="18"/>
  <c r="AB111" i="18"/>
  <c r="AB112" i="18"/>
  <c r="AB113" i="18"/>
  <c r="AB114" i="18"/>
  <c r="AB115" i="18"/>
  <c r="AB116" i="18"/>
  <c r="AB117" i="18"/>
  <c r="AB118" i="18"/>
  <c r="AB119" i="18"/>
  <c r="AB120" i="18"/>
  <c r="AB121" i="18"/>
  <c r="AB122" i="18"/>
  <c r="AB123" i="18"/>
  <c r="AB124" i="18"/>
  <c r="AB125" i="18"/>
  <c r="AB126" i="18"/>
  <c r="AB127" i="18"/>
  <c r="AB128" i="18"/>
  <c r="AB129" i="18"/>
  <c r="AB130" i="18"/>
  <c r="AB131" i="18"/>
  <c r="AB132" i="18"/>
  <c r="AB133" i="18"/>
  <c r="AB134" i="18"/>
  <c r="AB135" i="18"/>
  <c r="AB136" i="18"/>
  <c r="AB137" i="18"/>
  <c r="AB138" i="18"/>
  <c r="AB139" i="18"/>
  <c r="AB140" i="18"/>
  <c r="AB141" i="18"/>
  <c r="AB142" i="18"/>
  <c r="AB143" i="18"/>
  <c r="AB144" i="18"/>
  <c r="AB145" i="18"/>
  <c r="AB146" i="18"/>
  <c r="AB147" i="18"/>
  <c r="AB148" i="18"/>
  <c r="AB149" i="18"/>
  <c r="AB150" i="18"/>
  <c r="AB151" i="18"/>
  <c r="AB102" i="18"/>
  <c r="B102" i="18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X154" i="18"/>
  <c r="X153" i="18"/>
  <c r="F12" i="18" s="1"/>
  <c r="AE71" i="18" s="1"/>
  <c r="X152" i="18"/>
  <c r="V152" i="18"/>
  <c r="T152" i="18"/>
  <c r="S152" i="18"/>
  <c r="R152" i="18"/>
  <c r="Q152" i="18"/>
  <c r="P152" i="18"/>
  <c r="O152" i="18"/>
  <c r="N152" i="18"/>
  <c r="M152" i="18"/>
  <c r="L152" i="18"/>
  <c r="AC153" i="18" l="1"/>
  <c r="N84" i="18"/>
  <c r="AA153" i="18"/>
  <c r="N89" i="18"/>
  <c r="AB153" i="18"/>
  <c r="N90" i="18" s="1"/>
  <c r="X155" i="18" l="1"/>
  <c r="N85" i="18" s="1"/>
  <c r="V90" i="18"/>
  <c r="V85" i="18" l="1"/>
  <c r="J62" i="18"/>
  <c r="J55" i="18"/>
  <c r="AD12" i="18"/>
  <c r="AB12" i="18"/>
  <c r="AD77" i="18"/>
  <c r="AB77" i="18"/>
  <c r="AD76" i="18"/>
  <c r="R76" i="18" s="1"/>
  <c r="AB76" i="18"/>
  <c r="N76" i="18" s="1"/>
  <c r="AD75" i="18"/>
  <c r="AB75" i="18"/>
  <c r="N74" i="18"/>
  <c r="AE73" i="18"/>
  <c r="AB73" i="18"/>
  <c r="AA73" i="18" s="1"/>
  <c r="R71" i="18"/>
  <c r="N71" i="18"/>
  <c r="AE63" i="18"/>
  <c r="AB63" i="18"/>
  <c r="AE62" i="18"/>
  <c r="N62" i="18"/>
  <c r="AB62" i="18" s="1"/>
  <c r="AE61" i="18"/>
  <c r="AB61" i="18"/>
  <c r="AE60" i="18"/>
  <c r="AB60" i="18"/>
  <c r="AE58" i="18"/>
  <c r="AD59" i="18" s="1"/>
  <c r="AE59" i="18" s="1"/>
  <c r="AB58" i="18"/>
  <c r="AA59" i="18" s="1"/>
  <c r="AB59" i="18" s="1"/>
  <c r="AE56" i="18"/>
  <c r="AB56" i="18"/>
  <c r="AB54" i="18"/>
  <c r="AD52" i="18"/>
  <c r="R52" i="18" s="1"/>
  <c r="AE52" i="18" s="1"/>
  <c r="AB52" i="18"/>
  <c r="N52" i="18" s="1"/>
  <c r="R50" i="18"/>
  <c r="AE50" i="18" s="1"/>
  <c r="AD51" i="18" s="1"/>
  <c r="AE51" i="18" s="1"/>
  <c r="H49" i="18" s="1"/>
  <c r="N50" i="18"/>
  <c r="AB50" i="18" s="1"/>
  <c r="AA51" i="18" s="1"/>
  <c r="AB51" i="18" s="1"/>
  <c r="R48" i="18"/>
  <c r="AE48" i="18" s="1"/>
  <c r="AD49" i="18" s="1"/>
  <c r="AE49" i="18" s="1"/>
  <c r="H47" i="18" s="1"/>
  <c r="N48" i="18"/>
  <c r="AB48" i="18" s="1"/>
  <c r="AA49" i="18" s="1"/>
  <c r="AB49" i="18" s="1"/>
  <c r="R46" i="18"/>
  <c r="AE46" i="18" s="1"/>
  <c r="AD47" i="18" s="1"/>
  <c r="AE47" i="18" s="1"/>
  <c r="H45" i="18" s="1"/>
  <c r="N46" i="18"/>
  <c r="AB46" i="18" s="1"/>
  <c r="AA47" i="18" s="1"/>
  <c r="AB47" i="18" s="1"/>
  <c r="AE44" i="18"/>
  <c r="AB44" i="18"/>
  <c r="AE43" i="18"/>
  <c r="AB43" i="18"/>
  <c r="AE42" i="18"/>
  <c r="AB42" i="18"/>
  <c r="AE41" i="18"/>
  <c r="AB41" i="18"/>
  <c r="AE40" i="18"/>
  <c r="AB40" i="18"/>
  <c r="AE38" i="18"/>
  <c r="AB38" i="18"/>
  <c r="AE37" i="18"/>
  <c r="AB37" i="18"/>
  <c r="AE36" i="18"/>
  <c r="AB36" i="18"/>
  <c r="AE34" i="18"/>
  <c r="AB34" i="18"/>
  <c r="AE33" i="18"/>
  <c r="AB33" i="18"/>
  <c r="AE32" i="18"/>
  <c r="AB32" i="18"/>
  <c r="AE30" i="18"/>
  <c r="AB30" i="18"/>
  <c r="AE29" i="18"/>
  <c r="AB29" i="18"/>
  <c r="AE28" i="18"/>
  <c r="AB28" i="18"/>
  <c r="AE27" i="18"/>
  <c r="AB27" i="18"/>
  <c r="AE26" i="18"/>
  <c r="AB26" i="18"/>
  <c r="AE25" i="18"/>
  <c r="AB25" i="18"/>
  <c r="AE24" i="18"/>
  <c r="AB24" i="18"/>
  <c r="AE23" i="18"/>
  <c r="AB23" i="18"/>
  <c r="AA23" i="18"/>
  <c r="AE22" i="18"/>
  <c r="AB22" i="18"/>
  <c r="O6" i="18"/>
  <c r="AE74" i="18" l="1"/>
  <c r="H57" i="18"/>
  <c r="AD79" i="18"/>
  <c r="AD53" i="18"/>
  <c r="AE53" i="18" s="1"/>
  <c r="H51" i="18" s="1"/>
  <c r="AD57" i="18"/>
  <c r="AE57" i="18" s="1"/>
  <c r="AA64" i="18"/>
  <c r="AB64" i="18" s="1"/>
  <c r="AA57" i="18"/>
  <c r="AB57" i="18" s="1"/>
  <c r="AA45" i="18"/>
  <c r="AB45" i="18" s="1"/>
  <c r="AA39" i="18"/>
  <c r="AD39" i="18"/>
  <c r="AD45" i="18"/>
  <c r="AE45" i="18" s="1"/>
  <c r="H39" i="18" s="1"/>
  <c r="AD31" i="18"/>
  <c r="AE31" i="18" s="1"/>
  <c r="AB74" i="18"/>
  <c r="N73" i="18" s="1"/>
  <c r="AD64" i="18"/>
  <c r="AE64" i="18" s="1"/>
  <c r="H59" i="18" s="1"/>
  <c r="AA31" i="18"/>
  <c r="AB31" i="18" s="1"/>
  <c r="AA52" i="18"/>
  <c r="AA53" i="18"/>
  <c r="AB53" i="18" s="1"/>
  <c r="AC52" i="18"/>
  <c r="AE39" i="18" l="1"/>
  <c r="H31" i="18" s="1"/>
  <c r="H53" i="18"/>
  <c r="R65" i="18"/>
  <c r="AE70" i="18"/>
  <c r="R70" i="18" s="1"/>
  <c r="R73" i="18"/>
  <c r="H21" i="18"/>
  <c r="AB65" i="18"/>
  <c r="AD65" i="18"/>
  <c r="AE67" i="18"/>
  <c r="AB79" i="18"/>
  <c r="AB70" i="18"/>
  <c r="N70" i="18" s="1"/>
  <c r="N65" i="18"/>
  <c r="AB67" i="18"/>
  <c r="AE65" i="18" l="1"/>
  <c r="S65" i="18" s="1"/>
  <c r="X14" i="18" s="1"/>
  <c r="AC65" i="18"/>
  <c r="O65" i="18"/>
  <c r="AA69" i="18" s="1"/>
  <c r="U15" i="18" l="1"/>
  <c r="X13" i="18"/>
  <c r="AD69" i="18"/>
  <c r="R69" i="18" s="1"/>
  <c r="AE69" i="18" s="1"/>
  <c r="X12" i="18"/>
  <c r="N69" i="18"/>
  <c r="AB69" i="18" s="1"/>
  <c r="AB72" i="18" s="1"/>
  <c r="AC72" i="18" s="1"/>
  <c r="AD72" i="18" l="1"/>
  <c r="AE72" i="18" s="1"/>
  <c r="X15" i="18" s="1"/>
  <c r="O49" i="3"/>
  <c r="M49" i="3"/>
  <c r="O47" i="3"/>
  <c r="M47" i="3"/>
  <c r="O44" i="3"/>
  <c r="M44" i="3"/>
  <c r="O42" i="3"/>
  <c r="M42" i="3"/>
  <c r="J42" i="3"/>
  <c r="I42" i="3"/>
  <c r="O40" i="3"/>
  <c r="M40" i="3"/>
  <c r="O38" i="3"/>
  <c r="M38" i="3"/>
  <c r="O36" i="3"/>
  <c r="M36" i="3"/>
  <c r="O34" i="3"/>
  <c r="M34" i="3"/>
  <c r="J34" i="3"/>
  <c r="I34" i="3"/>
  <c r="O32" i="3"/>
  <c r="M32" i="3"/>
  <c r="J32" i="3"/>
  <c r="I32" i="3"/>
  <c r="O30" i="3"/>
  <c r="M30" i="3"/>
  <c r="O28" i="3"/>
  <c r="M28" i="3"/>
  <c r="O26" i="3"/>
  <c r="M26" i="3"/>
  <c r="J26" i="3"/>
  <c r="I26" i="3"/>
  <c r="O24" i="3"/>
  <c r="M24" i="3"/>
  <c r="O22" i="3"/>
  <c r="M22" i="3"/>
  <c r="N20" i="3"/>
  <c r="O20" i="3" s="1"/>
  <c r="L20" i="3"/>
  <c r="M20" i="3" s="1"/>
  <c r="M51" i="3" l="1"/>
  <c r="O51" i="3"/>
  <c r="N51" i="3"/>
  <c r="L51" i="3"/>
  <c r="N53" i="3" l="1"/>
  <c r="L5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tc={B7918E6D-B852-4DD9-B301-D0137CB53695}</author>
  </authors>
  <commentList>
    <comment ref="R35" authorId="0" shapeId="0" xr:uid="{B7918E6D-B852-4DD9-B301-D0137CB5369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Pack Scouter needs to have at least one Moments that Matter meeting with each adult that has completed training from IAL upwards.</t>
      </text>
    </comment>
  </commentList>
</comments>
</file>

<file path=xl/sharedStrings.xml><?xml version="1.0" encoding="utf-8"?>
<sst xmlns="http://schemas.openxmlformats.org/spreadsheetml/2006/main" count="289" uniqueCount="197">
  <si>
    <t>Recruitment</t>
  </si>
  <si>
    <t>Operation First Class</t>
  </si>
  <si>
    <t>Advancement</t>
  </si>
  <si>
    <t>Outdoors</t>
  </si>
  <si>
    <t>You're a nation</t>
  </si>
  <si>
    <t>Troop Camping</t>
  </si>
  <si>
    <t>Troop Participation</t>
  </si>
  <si>
    <t>Communication</t>
  </si>
  <si>
    <t>Scout Troop:</t>
  </si>
  <si>
    <t>Period of Review:</t>
  </si>
  <si>
    <t>District:</t>
  </si>
  <si>
    <t>First Review Date:</t>
  </si>
  <si>
    <t>Region:</t>
  </si>
  <si>
    <t>Final Review Date:</t>
  </si>
  <si>
    <t>First Review</t>
  </si>
  <si>
    <t>Final Review</t>
  </si>
  <si>
    <t>Participation:</t>
  </si>
  <si>
    <t>Troop Scouter Name:</t>
  </si>
  <si>
    <t>Bronze Award:</t>
  </si>
  <si>
    <t>Scout Group Leader Name:</t>
  </si>
  <si>
    <t>Silver Award:</t>
  </si>
  <si>
    <t>DC / STM Name:</t>
  </si>
  <si>
    <t>Gold Award:</t>
  </si>
  <si>
    <t>Star Troop Award Requirements</t>
  </si>
  <si>
    <t>1st Review</t>
  </si>
  <si>
    <t>Score</t>
  </si>
  <si>
    <t>Achieved?</t>
  </si>
  <si>
    <t>Yes / No</t>
  </si>
  <si>
    <t>Number of Scouts</t>
  </si>
  <si>
    <t>Total number of Scouts in the Troop.</t>
  </si>
  <si>
    <t>No</t>
  </si>
  <si>
    <t>Number of scouts recruited during the period of review and invested into the Troop.</t>
  </si>
  <si>
    <t>Retention</t>
  </si>
  <si>
    <t>Check Census</t>
  </si>
  <si>
    <t>Court of Honour</t>
  </si>
  <si>
    <t>Number of Court of Honour meetings attended by each Patrol Leader during the period of review
CoH meetings must be chaired by appointed CoH Chair or Troop Leader.</t>
  </si>
  <si>
    <t>Troop-size dependant</t>
  </si>
  <si>
    <t>Number of outdoor activities (away from the Troop meeting place) held during the period of review. 
e.g. Hike, daytrip, wide games etc.</t>
  </si>
  <si>
    <t>Number of nights that all Patrols have camped together as a Troop away from their Troop meeting place.</t>
  </si>
  <si>
    <t>Number of District or Regional events attended by the Troop during the period of review.</t>
  </si>
  <si>
    <t>National Challenge</t>
  </si>
  <si>
    <t xml:space="preserve">Troop Notice Board, Group Website / Social Media is updated regularly, email communication to parents, and/or Group / Troop newsletter is issued quarterly. </t>
  </si>
  <si>
    <t>Each Scouter to : Assist as Staff on a District/Regional or National event OR Has attended one recognised training course or training workshop during the period of review.</t>
  </si>
  <si>
    <t xml:space="preserve">Total Star Award Disciplines Achieved :  </t>
  </si>
  <si>
    <t xml:space="preserve">Troop Star Award Achieved :  </t>
  </si>
  <si>
    <t>Signed:</t>
  </si>
  <si>
    <t>Troop Scouter</t>
  </si>
  <si>
    <t xml:space="preserve">Star Troop Award 2023 Changes vs. 2022 </t>
  </si>
  <si>
    <t>1 January - 31 December 2023</t>
  </si>
  <si>
    <t>Star Troop Award achievements</t>
  </si>
  <si>
    <t>1 to 5</t>
  </si>
  <si>
    <t>disciplines achieved</t>
  </si>
  <si>
    <t># Patrols in the Troop:</t>
  </si>
  <si>
    <t>6 to 8</t>
  </si>
  <si>
    <t># Scouters in the Troop:</t>
  </si>
  <si>
    <t>9 to 11</t>
  </si>
  <si>
    <t># Scouts in the Troop:</t>
  </si>
  <si>
    <t>12 to 15</t>
  </si>
  <si>
    <r>
      <rPr>
        <b/>
        <sz val="12"/>
        <color theme="1"/>
        <rFont val="Verdana"/>
        <family val="2"/>
      </rPr>
      <t>Goal</t>
    </r>
    <r>
      <rPr>
        <b/>
        <sz val="11"/>
        <color theme="1"/>
        <rFont val="Verdana"/>
        <family val="2"/>
      </rPr>
      <t xml:space="preserve">
Minimum Requirement</t>
    </r>
  </si>
  <si>
    <t>2023 Star Troop requirements vs. 2022</t>
  </si>
  <si>
    <t>No change</t>
  </si>
  <si>
    <t>Percentage of Scouts on last year’s census 
who would be under 18 and remained in the Troop 
as at this year’s census.</t>
  </si>
  <si>
    <t>Star Patrol Award Achievement</t>
  </si>
  <si>
    <t>50% or more of Patrols achieved Bronze (or higher) 
Star Patrol Award.</t>
  </si>
  <si>
    <r>
      <t>2022 Requirement #4 of "</t>
    </r>
    <r>
      <rPr>
        <sz val="10"/>
        <color theme="1"/>
        <rFont val="Verdana"/>
        <family val="2"/>
      </rPr>
      <t>All Patrols assessed / participate in Star Patrol Award"</t>
    </r>
    <r>
      <rPr>
        <i/>
        <sz val="10"/>
        <color theme="1"/>
        <rFont val="Verdana"/>
        <family val="2"/>
      </rPr>
      <t xml:space="preserve"> deleted, as is catered for in #5</t>
    </r>
  </si>
  <si>
    <r>
      <t>To ensure consistent level of Youth Leader involvement - added '</t>
    </r>
    <r>
      <rPr>
        <sz val="10"/>
        <color theme="1"/>
        <rFont val="Verdana"/>
        <family val="2"/>
      </rPr>
      <t>CoH meetings must be chaired by appointed CoH Chair or Troop Leader</t>
    </r>
    <r>
      <rPr>
        <i/>
        <sz val="10"/>
        <color theme="1"/>
        <rFont val="Verdana"/>
        <family val="2"/>
      </rPr>
      <t>'. (Not the TS)</t>
    </r>
  </si>
  <si>
    <t>The number of Scouts in the Troop who have achieved the First Class Advancement Level or higher. Troop number of 12 or less:1; 20 to 29:2; 30 to 39:3; 40+:4 or more First Class</t>
  </si>
  <si>
    <t>New!</t>
  </si>
  <si>
    <t>Scoutcraft / Interest Badges</t>
  </si>
  <si>
    <t>Percentage of Scouts that have gained at least one Scoutcraft badge or Interest badge 
during the period of review.</t>
  </si>
  <si>
    <t>Percentage of Scouts that have advanced during the period of review to a new level; Membership, Traveller, Discoverer, First Class or Springbok</t>
  </si>
  <si>
    <t>No change - Percentage increased from to 30% to (minimum) 50%. Set low in 2022 &amp; achieved 58.8%.</t>
  </si>
  <si>
    <t>Percentage of Scouts that have earned Sustainable Development Goal (SDG) / National Challenge badges.</t>
  </si>
  <si>
    <t>Percentage increased from 30% to 50%</t>
  </si>
  <si>
    <t>Troop Records</t>
  </si>
  <si>
    <t>The following Troop records are properly maintained :</t>
  </si>
  <si>
    <t>a) Scouts Digital records up to date
b) Up-to-date progress chart displayed
c) Year-at-a-glance / Programme plan
d) Hike/Camp/Outdoor Activity permits
e) Troop equipment list</t>
  </si>
  <si>
    <t>Scouter development</t>
  </si>
  <si>
    <t>Scout Group Leader</t>
  </si>
  <si>
    <t>Cub Pack</t>
  </si>
  <si>
    <t>District</t>
  </si>
  <si>
    <t>Region</t>
  </si>
  <si>
    <t>Star Pack Award Achievements</t>
  </si>
  <si>
    <t>Total Number of Cubs</t>
  </si>
  <si>
    <t>Warranted Pack Scouter</t>
  </si>
  <si>
    <t>Warrant No.</t>
  </si>
  <si>
    <t>Support Team Member</t>
  </si>
  <si>
    <t>Position</t>
  </si>
  <si>
    <t>Contact No.</t>
  </si>
  <si>
    <t>Star Pack Award Requirements</t>
  </si>
  <si>
    <t>Leaders in the Pack</t>
  </si>
  <si>
    <t>Cub Warrant Course</t>
  </si>
  <si>
    <t>Cub Woodbadge</t>
  </si>
  <si>
    <t>Cub Camping License</t>
  </si>
  <si>
    <t>Water Awareness</t>
  </si>
  <si>
    <t>First Aid</t>
  </si>
  <si>
    <t>Safe from Harm</t>
  </si>
  <si>
    <t>Pack Admin</t>
  </si>
  <si>
    <t>Detailed Long Term "Year at a Glance" Chart</t>
  </si>
  <si>
    <t>Detailed Quarterly Planner for each Quarter</t>
  </si>
  <si>
    <t>Detailed Planning of Weekly Meetings</t>
  </si>
  <si>
    <t>Up-to-date Attendance Register</t>
  </si>
  <si>
    <t>Up-to-date Record of each Cub</t>
  </si>
  <si>
    <t>Up-to-date detailed Progress Chart</t>
  </si>
  <si>
    <t>Programme</t>
  </si>
  <si>
    <r>
      <t xml:space="preserve">Goal
</t>
    </r>
    <r>
      <rPr>
        <sz val="12"/>
        <color theme="1"/>
        <rFont val="Futura Std Condensed"/>
        <family val="2"/>
      </rPr>
      <t>Minimum Requirement</t>
    </r>
  </si>
  <si>
    <r>
      <t>First Aid Kit:</t>
    </r>
    <r>
      <rPr>
        <i/>
        <sz val="9"/>
        <color theme="1"/>
        <rFont val="Verdana"/>
        <family val="2"/>
      </rPr>
      <t xml:space="preserve">
up to date</t>
    </r>
  </si>
  <si>
    <r>
      <t xml:space="preserve">Weekly Programme Quality in respect of:
</t>
    </r>
    <r>
      <rPr>
        <i/>
        <sz val="9"/>
        <color theme="1"/>
        <rFont val="Verdana"/>
        <family val="2"/>
      </rPr>
      <t>content, variety, discipline</t>
    </r>
  </si>
  <si>
    <r>
      <t xml:space="preserve">National Challenge:
</t>
    </r>
    <r>
      <rPr>
        <i/>
        <sz val="9"/>
        <color theme="1"/>
        <rFont val="Verdana"/>
        <family val="2"/>
      </rPr>
      <t>pack submitted entry form</t>
    </r>
  </si>
  <si>
    <t>Attendance</t>
  </si>
  <si>
    <t>No. of Meetings (min 36)</t>
  </si>
  <si>
    <t>Outings</t>
  </si>
  <si>
    <t>OUTINGS: Regional/District outings</t>
  </si>
  <si>
    <t>OUTINGS: Pack outings</t>
  </si>
  <si>
    <r>
      <t xml:space="preserve">Scouts Digital:
</t>
    </r>
    <r>
      <rPr>
        <i/>
        <sz val="9"/>
        <color theme="1"/>
        <rFont val="Verdana"/>
        <family val="2"/>
      </rPr>
      <t>Leaders in the Pack have active profiles</t>
    </r>
  </si>
  <si>
    <r>
      <rPr>
        <sz val="10"/>
        <color theme="1"/>
        <rFont val="Verdana"/>
        <family val="2"/>
      </rPr>
      <t>Contact:</t>
    </r>
    <r>
      <rPr>
        <i/>
        <sz val="9"/>
        <color theme="1"/>
        <rFont val="Verdana"/>
        <family val="2"/>
      </rPr>
      <t xml:space="preserve">
Contact made with parents of all new Cubs</t>
    </r>
  </si>
  <si>
    <r>
      <t xml:space="preserve">Pack Scouter's Council:
</t>
    </r>
    <r>
      <rPr>
        <i/>
        <sz val="9"/>
        <color theme="1"/>
        <rFont val="Verdana"/>
        <family val="2"/>
      </rPr>
      <t>Attend at least one per quarter</t>
    </r>
  </si>
  <si>
    <r>
      <rPr>
        <b/>
        <sz val="10"/>
        <color theme="1"/>
        <rFont val="Verdana"/>
        <family val="2"/>
      </rPr>
      <t>AND</t>
    </r>
    <r>
      <rPr>
        <sz val="10"/>
        <color theme="1"/>
        <rFont val="Verdana"/>
        <family val="2"/>
      </rPr>
      <t xml:space="preserve"> answer 'YES' to FOUR of the following questions</t>
    </r>
  </si>
  <si>
    <t>First Review Date</t>
  </si>
  <si>
    <t>Final Review Date</t>
  </si>
  <si>
    <t>Comments, Actions to be Taken,
Details of Activities, etc.</t>
  </si>
  <si>
    <t>Weekly meetings include the 7 ingredients (SPICES+)</t>
  </si>
  <si>
    <t>Pack submitted at least one Leaping Wolf Application</t>
  </si>
  <si>
    <t>Meetings</t>
  </si>
  <si>
    <r>
      <t>Check S.D for average Cub attendance
Scoring Scale</t>
    </r>
    <r>
      <rPr>
        <i/>
        <sz val="9"/>
        <color theme="1"/>
        <rFont val="Verdana"/>
        <family val="2"/>
      </rPr>
      <t xml:space="preserve">
40-49%:</t>
    </r>
    <r>
      <rPr>
        <b/>
        <i/>
        <sz val="9"/>
        <color theme="1"/>
        <rFont val="Verdana"/>
        <family val="2"/>
      </rPr>
      <t>1</t>
    </r>
    <r>
      <rPr>
        <sz val="9"/>
        <color theme="1"/>
        <rFont val="Verdana"/>
        <family val="2"/>
      </rPr>
      <t>;</t>
    </r>
    <r>
      <rPr>
        <b/>
        <i/>
        <sz val="9"/>
        <color theme="1"/>
        <rFont val="Verdana"/>
        <family val="2"/>
      </rPr>
      <t xml:space="preserve"> </t>
    </r>
    <r>
      <rPr>
        <i/>
        <sz val="9"/>
        <color theme="1"/>
        <rFont val="Verdana"/>
        <family val="2"/>
      </rPr>
      <t>50-59%:</t>
    </r>
    <r>
      <rPr>
        <b/>
        <i/>
        <sz val="9"/>
        <color theme="1"/>
        <rFont val="Verdana"/>
        <family val="2"/>
      </rPr>
      <t>2;</t>
    </r>
    <r>
      <rPr>
        <i/>
        <sz val="9"/>
        <color theme="1"/>
        <rFont val="Verdana"/>
        <family val="2"/>
      </rPr>
      <t xml:space="preserve"> 60-69%:</t>
    </r>
    <r>
      <rPr>
        <b/>
        <i/>
        <sz val="9"/>
        <color theme="1"/>
        <rFont val="Verdana"/>
        <family val="2"/>
      </rPr>
      <t>3</t>
    </r>
    <r>
      <rPr>
        <i/>
        <sz val="9"/>
        <color theme="1"/>
        <rFont val="Verdana"/>
        <family val="2"/>
      </rPr>
      <t>; 70-79%:</t>
    </r>
    <r>
      <rPr>
        <b/>
        <i/>
        <sz val="9"/>
        <color theme="1"/>
        <rFont val="Verdana"/>
        <family val="2"/>
      </rPr>
      <t>4</t>
    </r>
    <r>
      <rPr>
        <i/>
        <sz val="9"/>
        <color theme="1"/>
        <rFont val="Verdana"/>
        <family val="2"/>
      </rPr>
      <t>; 80% or more:</t>
    </r>
    <r>
      <rPr>
        <b/>
        <i/>
        <sz val="9"/>
        <color theme="1"/>
        <rFont val="Verdana"/>
        <family val="2"/>
      </rPr>
      <t>5</t>
    </r>
  </si>
  <si>
    <t>Good Turn Project</t>
  </si>
  <si>
    <t>Achieve a minimum of 50% in ALL 10 SECTIONS</t>
  </si>
  <si>
    <t>GRAND TOTAL ABOVE 80%</t>
  </si>
  <si>
    <t xml:space="preserve">Gold Star Pack Award </t>
  </si>
  <si>
    <t>EVALUATOR:</t>
  </si>
  <si>
    <t>Full Name</t>
  </si>
  <si>
    <t>Phone No</t>
  </si>
  <si>
    <t>Email</t>
  </si>
  <si>
    <t>Signature</t>
  </si>
  <si>
    <t>FIRST REVIEW</t>
  </si>
  <si>
    <t>FINAL REVIEW</t>
  </si>
  <si>
    <t>Achieved</t>
  </si>
  <si>
    <t>Yes/No</t>
  </si>
  <si>
    <t>In keeping with the first Scout Law, we declare that the above information is a true and correct representation of the current
status of our Pack in respect of achievement of the minimum standards required to achieve a Star Pack Award.</t>
  </si>
  <si>
    <r>
      <t>Number of Cubs who earned at least two Challenge Badges</t>
    </r>
    <r>
      <rPr>
        <i/>
        <sz val="9"/>
        <color theme="1"/>
        <rFont val="Verdana"/>
        <family val="2"/>
      </rPr>
      <t xml:space="preserve">
Enter </t>
    </r>
    <r>
      <rPr>
        <b/>
        <i/>
        <sz val="9"/>
        <color theme="1"/>
        <rFont val="Verdana"/>
        <family val="2"/>
      </rPr>
      <t>number</t>
    </r>
    <r>
      <rPr>
        <i/>
        <sz val="9"/>
        <color theme="1"/>
        <rFont val="Verdana"/>
        <family val="2"/>
      </rPr>
      <t xml:space="preserve"> of Cubs who earned two Advancement badges
Check S.D for Cub Advancements earned</t>
    </r>
  </si>
  <si>
    <r>
      <t>Number of Cubs who earned at least two Interest Badges</t>
    </r>
    <r>
      <rPr>
        <i/>
        <sz val="9"/>
        <color theme="1"/>
        <rFont val="Verdana"/>
        <family val="2"/>
      </rPr>
      <t xml:space="preserve">
Enter </t>
    </r>
    <r>
      <rPr>
        <b/>
        <i/>
        <sz val="9"/>
        <color theme="1"/>
        <rFont val="Verdana"/>
        <family val="2"/>
      </rPr>
      <t>number</t>
    </r>
    <r>
      <rPr>
        <i/>
        <sz val="9"/>
        <color theme="1"/>
        <rFont val="Verdana"/>
        <family val="2"/>
      </rPr>
      <t xml:space="preserve"> of Cubs who earned two or more badges
Check S.D for Cub Interest Badges earned</t>
    </r>
  </si>
  <si>
    <t>Comminication</t>
  </si>
  <si>
    <r>
      <t xml:space="preserve">Group Activity: 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Interaction between the Pack and/or Den/Troop, excl. AGM</t>
    </r>
  </si>
  <si>
    <t>At least one Good Turn project a year</t>
  </si>
  <si>
    <t>Cub:Adult Ratio (6:1)</t>
  </si>
  <si>
    <t>NOTE: First review is not compulsory</t>
  </si>
  <si>
    <t>Cub Instructors</t>
  </si>
  <si>
    <r>
      <t xml:space="preserve">Parent Helpers:
</t>
    </r>
    <r>
      <rPr>
        <i/>
        <sz val="9"/>
        <color theme="1"/>
        <rFont val="Verdana"/>
        <family val="2"/>
      </rPr>
      <t>behind the scenes</t>
    </r>
  </si>
  <si>
    <r>
      <t xml:space="preserve">Introduction to Adult Leadership Training:
</t>
    </r>
    <r>
      <rPr>
        <i/>
        <sz val="9"/>
        <color theme="1"/>
        <rFont val="Verdana"/>
        <family val="2"/>
      </rPr>
      <t>Limited warrant or attended IAL</t>
    </r>
  </si>
  <si>
    <t>No. of Terms</t>
  </si>
  <si>
    <t>ADVANCEMENTS</t>
  </si>
  <si>
    <t>Total No. of Cubs during 12 month period:</t>
  </si>
  <si>
    <t>No. of Cubs that have gained 2 challenge/advancement badges:</t>
  </si>
  <si>
    <t>TOTAL</t>
  </si>
  <si>
    <t>INTEREST</t>
  </si>
  <si>
    <t>No of Cubs who have gained two interest badges:</t>
  </si>
  <si>
    <t>Each Cub should gain at least 2 interest badges per year</t>
  </si>
  <si>
    <t>Link Badge</t>
  </si>
  <si>
    <t>RECORD OF ADVANCEMENT &amp; INTEREST BADGES</t>
  </si>
  <si>
    <t>CUB NO</t>
  </si>
  <si>
    <t>INVESTED DATE</t>
  </si>
  <si>
    <t>MEM</t>
  </si>
  <si>
    <t>SILVER</t>
  </si>
  <si>
    <t>GOLD WOLF</t>
  </si>
  <si>
    <t>Interest Badge</t>
  </si>
  <si>
    <t>TOTALS:</t>
  </si>
  <si>
    <t>Total Number of Cubs during the period under review</t>
  </si>
  <si>
    <t>Number of Cubs who gained 2 Interest Badges in the year under review</t>
  </si>
  <si>
    <t>Number of Cubs who gained 2 challenge/advancements in the year under review</t>
  </si>
  <si>
    <t>A</t>
  </si>
  <si>
    <t>C</t>
  </si>
  <si>
    <t>O</t>
  </si>
  <si>
    <t>LW</t>
  </si>
  <si>
    <t>MEM DATE</t>
  </si>
  <si>
    <t>Each Cub should complete 2 challenge badges per year (including Membership Badge, Leaping Wolf badge, Water Champ/Diversity Awareness, MOP, Tide Turners</t>
  </si>
  <si>
    <t>Adv</t>
  </si>
  <si>
    <t>Badges</t>
  </si>
  <si>
    <t>CUB PACK ADVANCEMENTS / INTEREST BADGES</t>
  </si>
  <si>
    <r>
      <rPr>
        <b/>
        <sz val="10"/>
        <rFont val="Verdana"/>
        <family val="2"/>
      </rPr>
      <t xml:space="preserve">Note: </t>
    </r>
    <r>
      <rPr>
        <sz val="10"/>
        <rFont val="Verdana"/>
        <family val="2"/>
      </rPr>
      <t>Interest Badge - record the total number earned by the Cub in the period under review</t>
    </r>
  </si>
  <si>
    <r>
      <rPr>
        <b/>
        <sz val="10"/>
        <color rgb="FFFF0000"/>
        <rFont val="Verdana"/>
        <family val="2"/>
      </rPr>
      <t>Note</t>
    </r>
    <r>
      <rPr>
        <b/>
        <sz val="10"/>
        <rFont val="Verdana"/>
        <family val="2"/>
      </rPr>
      <t xml:space="preserve">: </t>
    </r>
    <r>
      <rPr>
        <sz val="10"/>
        <rFont val="Verdana"/>
        <family val="2"/>
      </rPr>
      <t>For Challenge Badge and Advancement Badges  - Mark with an "</t>
    </r>
    <r>
      <rPr>
        <b/>
        <sz val="10"/>
        <color rgb="FFFF0000"/>
        <rFont val="Verdana"/>
        <family val="2"/>
      </rPr>
      <t>X</t>
    </r>
    <r>
      <rPr>
        <sz val="10"/>
        <rFont val="Verdana"/>
        <family val="2"/>
      </rPr>
      <t xml:space="preserve">". </t>
    </r>
  </si>
  <si>
    <r>
      <rPr>
        <b/>
        <sz val="10"/>
        <color rgb="FFFF0000"/>
        <rFont val="Verdana"/>
        <family val="2"/>
      </rPr>
      <t>Note</t>
    </r>
    <r>
      <rPr>
        <b/>
        <sz val="10"/>
        <rFont val="Verdana"/>
        <family val="2"/>
      </rPr>
      <t xml:space="preserve">: When loading the dates under Invested and Membership please use the format </t>
    </r>
    <r>
      <rPr>
        <b/>
        <sz val="10"/>
        <color rgb="FFFF0000"/>
        <rFont val="Verdana"/>
        <family val="2"/>
      </rPr>
      <t>YYYY/MM/DD</t>
    </r>
  </si>
  <si>
    <t>Comments:</t>
  </si>
  <si>
    <t>score of less than 60%</t>
  </si>
  <si>
    <t>score 60% - 69%</t>
  </si>
  <si>
    <t>score 70% - 79%</t>
  </si>
  <si>
    <t>score 80% plus</t>
  </si>
  <si>
    <t>Mem</t>
  </si>
  <si>
    <t>CAMP: Regional/District/Pack camp</t>
  </si>
  <si>
    <t>Pack maintained an average of 8 or more Cubs over the 12-month period</t>
  </si>
  <si>
    <t>Grand Total Star Pack Award Sections Achieved</t>
  </si>
  <si>
    <t>Pack held a min of three or four Sixer Council meetings (based on terms)</t>
  </si>
  <si>
    <t>SCOUTS South Africa : Star Pack Award 2026 - Assessment Sheet V.6 202603</t>
  </si>
  <si>
    <t>Star Pack Assessment 2026</t>
  </si>
  <si>
    <t>Moments that Matter with each warranted adult in the Pack</t>
  </si>
  <si>
    <r>
      <t xml:space="preserve">Sixer Council Meetings:
</t>
    </r>
    <r>
      <rPr>
        <i/>
        <sz val="9"/>
        <color theme="1"/>
        <rFont val="Verdana"/>
        <family val="2"/>
      </rPr>
      <t>at least once per term</t>
    </r>
  </si>
  <si>
    <r>
      <t xml:space="preserve">Ceremonies:
</t>
    </r>
    <r>
      <rPr>
        <i/>
        <sz val="9"/>
        <color theme="1"/>
        <rFont val="Verdana"/>
        <family val="2"/>
      </rPr>
      <t>carried out according to Cub and Scout Ceremonies including uniform</t>
    </r>
  </si>
  <si>
    <t>Pack camped at least once this year AND gone on a Pack outing each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</si>
</sst>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C09]dd\ mmmm\ yyyy;@"/>
    <numFmt numFmtId="165" formatCode="0;\-0;;@"/>
    <numFmt numFmtId="166" formatCode="yyyy\-mm\-dd;@"/>
  </numFmts>
  <fonts count="102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6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"/>
      <color theme="0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u/>
      <sz val="11"/>
      <color theme="1"/>
      <name val="Verdana"/>
      <family val="2"/>
    </font>
    <font>
      <sz val="11"/>
      <color rgb="FF000000"/>
      <name val="Verdana"/>
      <family val="2"/>
    </font>
    <font>
      <i/>
      <sz val="10"/>
      <color theme="1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b/>
      <i/>
      <sz val="11"/>
      <color theme="1"/>
      <name val="Verdana"/>
      <family val="2"/>
    </font>
    <font>
      <b/>
      <sz val="12"/>
      <color theme="1"/>
      <name val="AG Stencil"/>
    </font>
    <font>
      <b/>
      <sz val="11"/>
      <color theme="1"/>
      <name val="AG Stencil"/>
    </font>
    <font>
      <b/>
      <sz val="10"/>
      <color theme="1"/>
      <name val="AG Stencil"/>
    </font>
    <font>
      <b/>
      <sz val="14"/>
      <color theme="1"/>
      <name val="AG Stencil"/>
    </font>
    <font>
      <b/>
      <sz val="32"/>
      <name val="AG Stencil"/>
    </font>
    <font>
      <b/>
      <sz val="10"/>
      <name val="Verdana"/>
      <family val="2"/>
    </font>
    <font>
      <b/>
      <u/>
      <sz val="11"/>
      <color theme="1"/>
      <name val="Verdana"/>
      <family val="2"/>
    </font>
    <font>
      <b/>
      <i/>
      <sz val="10"/>
      <color theme="1"/>
      <name val="Verdana"/>
      <family val="2"/>
    </font>
    <font>
      <b/>
      <sz val="32"/>
      <name val="Futura Std Condensed"/>
      <family val="2"/>
    </font>
    <font>
      <b/>
      <sz val="14"/>
      <color theme="1"/>
      <name val="Futura Std Condensed"/>
      <family val="2"/>
    </font>
    <font>
      <sz val="14"/>
      <color theme="1"/>
      <name val="Futura Std Condensed"/>
      <family val="2"/>
    </font>
    <font>
      <b/>
      <sz val="14"/>
      <color theme="1"/>
      <name val="Verdana"/>
      <family val="2"/>
    </font>
    <font>
      <b/>
      <sz val="32"/>
      <name val="FuturaStd-Condensed"/>
    </font>
    <font>
      <sz val="14"/>
      <color theme="1"/>
      <name val="Futura Std Condensed"/>
    </font>
    <font>
      <sz val="12"/>
      <color theme="1"/>
      <name val="Futura Std Condensed"/>
      <family val="2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b/>
      <sz val="11"/>
      <color rgb="FF7E7E7E"/>
      <name val="Verdana"/>
      <family val="2"/>
    </font>
    <font>
      <b/>
      <sz val="11"/>
      <color rgb="FFA1A1A1"/>
      <name val="Verdana"/>
      <family val="2"/>
    </font>
    <font>
      <sz val="12"/>
      <color theme="1"/>
      <name val="Futura Std Condensed"/>
    </font>
    <font>
      <b/>
      <sz val="20"/>
      <color theme="1"/>
      <name val="Futura Std Condensed"/>
      <family val="2"/>
    </font>
    <font>
      <sz val="7"/>
      <color theme="1"/>
      <name val="Verdana"/>
      <family val="2"/>
    </font>
    <font>
      <sz val="7"/>
      <name val="Verdana"/>
      <family val="2"/>
    </font>
    <font>
      <sz val="7"/>
      <color theme="0"/>
      <name val="Verdana"/>
      <family val="2"/>
    </font>
    <font>
      <i/>
      <sz val="7"/>
      <color theme="1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3"/>
      <color rgb="FF000000"/>
      <name val="Verdana"/>
      <family val="2"/>
    </font>
    <font>
      <b/>
      <sz val="10"/>
      <color rgb="FF000000"/>
      <name val="Verdana"/>
      <family val="2"/>
    </font>
    <font>
      <sz val="24"/>
      <color rgb="FF000000"/>
      <name val="Brush Script MT"/>
      <family val="4"/>
    </font>
    <font>
      <sz val="11"/>
      <color rgb="FF7030A0"/>
      <name val="Verdana"/>
      <family val="2"/>
    </font>
    <font>
      <sz val="10"/>
      <color rgb="FF7030A0"/>
      <name val="Verdana"/>
      <family val="2"/>
    </font>
    <font>
      <sz val="7"/>
      <color rgb="FF7030A0"/>
      <name val="Verdana"/>
      <family val="2"/>
    </font>
    <font>
      <sz val="9"/>
      <color rgb="FF7030A0"/>
      <name val="Verdana"/>
      <family val="2"/>
    </font>
    <font>
      <b/>
      <sz val="11"/>
      <color rgb="FF7030A0"/>
      <name val="Verdana"/>
      <family val="2"/>
    </font>
    <font>
      <sz val="8"/>
      <color rgb="FF7030A0"/>
      <name val="Verdana"/>
      <family val="2"/>
    </font>
    <font>
      <i/>
      <sz val="10"/>
      <color rgb="FF7030A0"/>
      <name val="Verdana"/>
      <family val="2"/>
    </font>
    <font>
      <b/>
      <sz val="14"/>
      <color rgb="FFFF8936"/>
      <name val="Verdana"/>
      <family val="2"/>
    </font>
    <font>
      <sz val="8"/>
      <color rgb="FFFF8936"/>
      <name val="Verdana"/>
      <family val="2"/>
    </font>
    <font>
      <sz val="11"/>
      <color rgb="FFFF8936"/>
      <name val="Verdana"/>
      <family val="2"/>
    </font>
    <font>
      <b/>
      <sz val="11"/>
      <color rgb="FFFF8936"/>
      <name val="Verdana"/>
      <family val="2"/>
    </font>
    <font>
      <sz val="10"/>
      <color rgb="FFFF8936"/>
      <name val="Verdana"/>
      <family val="2"/>
    </font>
    <font>
      <sz val="3"/>
      <color rgb="FFFF8936"/>
      <name val="Verdana"/>
      <family val="2"/>
    </font>
    <font>
      <i/>
      <sz val="8"/>
      <color rgb="FFFF8936"/>
      <name val="Verdana"/>
      <family val="2"/>
    </font>
    <font>
      <b/>
      <sz val="9"/>
      <color rgb="FFFFC000"/>
      <name val="Verdana"/>
      <family val="2"/>
    </font>
    <font>
      <b/>
      <sz val="7"/>
      <color rgb="FFFFC000"/>
      <name val="Verdana"/>
      <family val="2"/>
    </font>
    <font>
      <b/>
      <sz val="9"/>
      <color rgb="FFFF8936"/>
      <name val="Verdana"/>
      <family val="2"/>
    </font>
    <font>
      <b/>
      <sz val="7"/>
      <color rgb="FFFF8936"/>
      <name val="Verdana"/>
      <family val="2"/>
    </font>
    <font>
      <b/>
      <sz val="10"/>
      <color rgb="FFFFC000"/>
      <name val="Verdana"/>
      <family val="2"/>
    </font>
    <font>
      <b/>
      <sz val="10"/>
      <color rgb="FFFF8936"/>
      <name val="Verdana"/>
      <family val="2"/>
    </font>
    <font>
      <b/>
      <sz val="8"/>
      <color rgb="FFFF8936"/>
      <name val="Verdana"/>
      <family val="2"/>
    </font>
    <font>
      <b/>
      <sz val="11"/>
      <color rgb="FFFFC000"/>
      <name val="Verdana"/>
      <family val="2"/>
    </font>
    <font>
      <b/>
      <sz val="8"/>
      <color rgb="FFFFC000"/>
      <name val="Verdana"/>
      <family val="2"/>
    </font>
    <font>
      <u/>
      <sz val="12"/>
      <color theme="1"/>
      <name val="Verdana"/>
      <family val="2"/>
    </font>
    <font>
      <b/>
      <i/>
      <sz val="10"/>
      <color rgb="FFFF8936"/>
      <name val="Verdana"/>
      <family val="2"/>
    </font>
    <font>
      <sz val="11"/>
      <color rgb="FFFFC000"/>
      <name val="Verdana"/>
      <family val="2"/>
    </font>
    <font>
      <sz val="11"/>
      <color rgb="FFFFC000"/>
      <name val="Calibri"/>
      <family val="2"/>
      <scheme val="minor"/>
    </font>
    <font>
      <sz val="10"/>
      <color rgb="FFFFC000"/>
      <name val="Verdana"/>
      <family val="2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i/>
      <sz val="8"/>
      <color theme="1"/>
      <name val="Verdana"/>
      <family val="2"/>
    </font>
    <font>
      <sz val="10"/>
      <color rgb="FFFF0000"/>
      <name val="Verdana"/>
      <family val="2"/>
    </font>
    <font>
      <sz val="3"/>
      <color rgb="FFFF0000"/>
      <name val="Verdana"/>
      <family val="2"/>
    </font>
    <font>
      <b/>
      <sz val="9"/>
      <color rgb="FF000000"/>
      <name val="Verdana"/>
      <family val="2"/>
    </font>
    <font>
      <b/>
      <sz val="8"/>
      <color rgb="FFFF0000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sz val="3"/>
      <color rgb="FF000000"/>
      <name val="Verdana"/>
      <family val="2"/>
    </font>
    <font>
      <b/>
      <sz val="10"/>
      <color rgb="FFFF0000"/>
      <name val="Verdana"/>
      <family val="2"/>
    </font>
    <font>
      <sz val="8"/>
      <color rgb="FF000000"/>
      <name val="Verdana"/>
      <family val="2"/>
    </font>
    <font>
      <sz val="9"/>
      <color rgb="FFFF0000"/>
      <name val="Verdana"/>
      <family val="2"/>
    </font>
    <font>
      <sz val="3"/>
      <name val="Verdana"/>
      <family val="2"/>
    </font>
    <font>
      <b/>
      <sz val="3"/>
      <name val="Verdana"/>
      <family val="2"/>
    </font>
    <font>
      <sz val="8"/>
      <color rgb="FFFF0000"/>
      <name val="Verdana"/>
      <family val="2"/>
    </font>
    <font>
      <b/>
      <sz val="12"/>
      <color rgb="FFFF0000"/>
      <name val="Futura Std Condensed"/>
    </font>
  </fonts>
  <fills count="19">
    <fill>
      <patternFill patternType="none"/>
    </fill>
    <fill>
      <patternFill patternType="gray125"/>
    </fill>
    <fill>
      <patternFill patternType="solid">
        <fgColor rgb="FF0061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D7F32"/>
        <bgColor indexed="64"/>
      </patternFill>
    </fill>
    <fill>
      <patternFill patternType="solid">
        <fgColor rgb="FFA6C9E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5D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4.9989318521683403E-2"/>
      </right>
      <top/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B9B9B9"/>
      </left>
      <right style="thin">
        <color rgb="FFB9B9B9"/>
      </right>
      <top style="thin">
        <color rgb="FFB9B9B9"/>
      </top>
      <bottom style="thin">
        <color rgb="FFB9B9B9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theme="0" tint="-0.249977111117893"/>
      </top>
      <bottom style="thin">
        <color rgb="FFBFBFBF"/>
      </bottom>
      <diagonal/>
    </border>
    <border>
      <left/>
      <right style="thin">
        <color rgb="FFBFBFBF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theme="0" tint="-0.249977111117893"/>
      </bottom>
      <diagonal/>
    </border>
    <border>
      <left/>
      <right/>
      <top style="thin">
        <color rgb="FFC0C0C0"/>
      </top>
      <bottom style="thin">
        <color theme="0" tint="-0.249977111117893"/>
      </bottom>
      <diagonal/>
    </border>
    <border>
      <left/>
      <right style="thin">
        <color rgb="FFC0C0C0"/>
      </right>
      <top style="thin">
        <color rgb="FFC0C0C0"/>
      </top>
      <bottom style="thin">
        <color theme="0" tint="-0.249977111117893"/>
      </bottom>
      <diagonal/>
    </border>
    <border>
      <left style="thin">
        <color rgb="FFC0C0C0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C0C0C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/>
      <top style="thin">
        <color theme="0" tint="-0.249977111117893"/>
      </top>
      <bottom style="thin">
        <color rgb="FFC0C0C0"/>
      </bottom>
      <diagonal/>
    </border>
    <border>
      <left/>
      <right/>
      <top style="thin">
        <color theme="0" tint="-0.249977111117893"/>
      </top>
      <bottom style="thin">
        <color rgb="FFC0C0C0"/>
      </bottom>
      <diagonal/>
    </border>
    <border>
      <left/>
      <right style="thin">
        <color rgb="FFC0C0C0"/>
      </right>
      <top style="thin">
        <color theme="0" tint="-0.249977111117893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9B9B9"/>
      </left>
      <right style="thin">
        <color rgb="FFB9B9B9"/>
      </right>
      <top/>
      <bottom style="thin">
        <color rgb="FFB9B9B9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</cellStyleXfs>
  <cellXfs count="610">
    <xf numFmtId="0" fontId="0" fillId="0" borderId="0" xfId="0"/>
    <xf numFmtId="0" fontId="3" fillId="3" borderId="0" xfId="0" applyFont="1" applyFill="1"/>
    <xf numFmtId="0" fontId="9" fillId="3" borderId="0" xfId="0" applyFont="1" applyFill="1"/>
    <xf numFmtId="0" fontId="11" fillId="0" borderId="0" xfId="0" applyFont="1"/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6" fillId="0" borderId="0" xfId="0" applyFont="1"/>
    <xf numFmtId="0" fontId="7" fillId="0" borderId="8" xfId="0" applyFont="1" applyBorder="1" applyAlignment="1">
      <alignment vertical="center" wrapText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3" borderId="0" xfId="0" applyFont="1" applyFill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0" fontId="16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21" fillId="5" borderId="2" xfId="0" applyFont="1" applyFill="1" applyBorder="1" applyAlignment="1" applyProtection="1">
      <alignment horizontal="center" vertical="center" wrapText="1"/>
      <protection hidden="1"/>
    </xf>
    <xf numFmtId="0" fontId="21" fillId="5" borderId="37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right" vertical="center"/>
      <protection hidden="1"/>
    </xf>
    <xf numFmtId="0" fontId="14" fillId="4" borderId="6" xfId="0" applyFont="1" applyFill="1" applyBorder="1" applyAlignment="1" applyProtection="1">
      <alignment horizontal="right" vertical="center"/>
      <protection hidden="1"/>
    </xf>
    <xf numFmtId="0" fontId="14" fillId="4" borderId="7" xfId="0" applyFont="1" applyFill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right" vertical="top"/>
      <protection hidden="1"/>
    </xf>
    <xf numFmtId="0" fontId="14" fillId="4" borderId="0" xfId="0" applyFont="1" applyFill="1" applyAlignment="1" applyProtection="1">
      <alignment horizontal="right" vertical="top"/>
      <protection hidden="1"/>
    </xf>
    <xf numFmtId="0" fontId="14" fillId="4" borderId="9" xfId="0" applyFont="1" applyFill="1" applyBorder="1" applyAlignment="1" applyProtection="1">
      <alignment vertical="top"/>
      <protection hidden="1"/>
    </xf>
    <xf numFmtId="0" fontId="4" fillId="4" borderId="10" xfId="0" applyFont="1" applyFill="1" applyBorder="1" applyAlignment="1" applyProtection="1">
      <alignment horizontal="right" vertical="top"/>
      <protection hidden="1"/>
    </xf>
    <xf numFmtId="0" fontId="14" fillId="4" borderId="11" xfId="0" applyFont="1" applyFill="1" applyBorder="1" applyAlignment="1" applyProtection="1">
      <alignment horizontal="right" vertical="top"/>
      <protection hidden="1"/>
    </xf>
    <xf numFmtId="0" fontId="14" fillId="4" borderId="12" xfId="0" applyFont="1" applyFill="1" applyBorder="1" applyAlignment="1" applyProtection="1">
      <alignment vertical="top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5" fontId="12" fillId="4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vertical="center" wrapText="1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2" fillId="4" borderId="1" xfId="1" applyNumberFormat="1" applyFont="1" applyFill="1" applyBorder="1" applyAlignment="1" applyProtection="1">
      <alignment horizontal="center" vertical="center"/>
      <protection hidden="1"/>
    </xf>
    <xf numFmtId="9" fontId="12" fillId="0" borderId="1" xfId="1" applyFont="1" applyFill="1" applyBorder="1" applyAlignment="1" applyProtection="1">
      <alignment horizontal="center" vertical="center"/>
      <protection hidden="1"/>
    </xf>
    <xf numFmtId="9" fontId="12" fillId="4" borderId="1" xfId="1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9" fontId="12" fillId="0" borderId="1" xfId="0" applyNumberFormat="1" applyFont="1" applyBorder="1" applyAlignment="1" applyProtection="1">
      <alignment horizontal="center" vertical="center"/>
      <protection hidden="1"/>
    </xf>
    <xf numFmtId="1" fontId="12" fillId="4" borderId="1" xfId="1" applyNumberFormat="1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top" wrapText="1"/>
      <protection hidden="1"/>
    </xf>
    <xf numFmtId="0" fontId="4" fillId="0" borderId="15" xfId="0" applyFont="1" applyBorder="1" applyAlignment="1" applyProtection="1">
      <alignment vertical="top" wrapText="1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top"/>
      <protection hidden="1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0" fontId="17" fillId="0" borderId="0" xfId="1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>
      <alignment horizontal="left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1" fillId="0" borderId="9" xfId="0" applyFont="1" applyBorder="1"/>
    <xf numFmtId="0" fontId="1" fillId="3" borderId="0" xfId="0" applyFont="1" applyFill="1"/>
    <xf numFmtId="0" fontId="1" fillId="5" borderId="28" xfId="0" applyFont="1" applyFill="1" applyBorder="1" applyAlignment="1">
      <alignment horizontal="center" vertical="top"/>
    </xf>
    <xf numFmtId="0" fontId="1" fillId="5" borderId="29" xfId="0" applyFont="1" applyFill="1" applyBorder="1" applyAlignment="1">
      <alignment horizontal="center" vertical="top"/>
    </xf>
    <xf numFmtId="0" fontId="1" fillId="5" borderId="19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top" wrapText="1"/>
      <protection hidden="1"/>
    </xf>
    <xf numFmtId="0" fontId="1" fillId="0" borderId="9" xfId="0" applyFont="1" applyBorder="1" applyAlignment="1" applyProtection="1">
      <alignment vertical="top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6" fillId="7" borderId="0" xfId="0" applyFont="1" applyFill="1" applyProtection="1">
      <protection hidden="1"/>
    </xf>
    <xf numFmtId="0" fontId="24" fillId="7" borderId="0" xfId="0" applyFont="1" applyFill="1" applyProtection="1"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9" fontId="38" fillId="0" borderId="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vertical="center" wrapText="1"/>
    </xf>
    <xf numFmtId="0" fontId="39" fillId="5" borderId="2" xfId="0" applyFont="1" applyFill="1" applyBorder="1" applyAlignment="1" applyProtection="1">
      <alignment horizontal="center" vertical="center" wrapText="1"/>
      <protection hidden="1"/>
    </xf>
    <xf numFmtId="0" fontId="39" fillId="5" borderId="37" xfId="0" applyFont="1" applyFill="1" applyBorder="1" applyAlignment="1" applyProtection="1">
      <alignment horizontal="center" vertical="center" wrapText="1"/>
      <protection hidden="1"/>
    </xf>
    <xf numFmtId="0" fontId="4" fillId="10" borderId="5" xfId="0" applyFont="1" applyFill="1" applyBorder="1" applyAlignment="1" applyProtection="1">
      <alignment horizontal="right" vertical="center"/>
      <protection hidden="1"/>
    </xf>
    <xf numFmtId="0" fontId="4" fillId="9" borderId="8" xfId="0" applyFont="1" applyFill="1" applyBorder="1" applyAlignment="1" applyProtection="1">
      <alignment horizontal="right" vertical="center"/>
      <protection hidden="1"/>
    </xf>
    <xf numFmtId="0" fontId="4" fillId="11" borderId="8" xfId="0" applyFont="1" applyFill="1" applyBorder="1" applyAlignment="1" applyProtection="1">
      <alignment horizontal="right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3" fillId="0" borderId="0" xfId="1" applyNumberFormat="1" applyFont="1" applyFill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164" fontId="41" fillId="6" borderId="0" xfId="0" applyNumberFormat="1" applyFont="1" applyFill="1" applyAlignment="1" applyProtection="1">
      <alignment horizontal="center" vertical="center"/>
      <protection hidden="1"/>
    </xf>
    <xf numFmtId="0" fontId="41" fillId="6" borderId="0" xfId="0" applyFont="1" applyFill="1" applyAlignment="1" applyProtection="1">
      <alignment horizontal="center" vertical="center"/>
      <protection hidden="1"/>
    </xf>
    <xf numFmtId="9" fontId="43" fillId="0" borderId="0" xfId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>
      <alignment horizontal="center"/>
    </xf>
    <xf numFmtId="0" fontId="41" fillId="0" borderId="0" xfId="0" applyFont="1" applyAlignment="1" applyProtection="1">
      <alignment horizontal="center" vertical="center" wrapText="1"/>
      <protection hidden="1"/>
    </xf>
    <xf numFmtId="0" fontId="42" fillId="7" borderId="0" xfId="0" applyFont="1" applyFill="1" applyAlignment="1" applyProtection="1">
      <alignment horizontal="center" vertical="center"/>
      <protection hidden="1"/>
    </xf>
    <xf numFmtId="0" fontId="41" fillId="0" borderId="0" xfId="0" applyFont="1" applyAlignment="1">
      <alignment horizontal="center" vertical="center"/>
    </xf>
    <xf numFmtId="0" fontId="41" fillId="3" borderId="0" xfId="0" applyFont="1" applyFill="1" applyAlignment="1" applyProtection="1">
      <alignment horizontal="center" vertical="center"/>
      <protection hidden="1"/>
    </xf>
    <xf numFmtId="0" fontId="41" fillId="0" borderId="0" xfId="0" applyFont="1" applyAlignment="1">
      <alignment horizontal="center" vertical="center" wrapText="1"/>
    </xf>
    <xf numFmtId="0" fontId="4" fillId="0" borderId="38" xfId="0" applyFont="1" applyBorder="1" applyProtection="1">
      <protection hidden="1"/>
    </xf>
    <xf numFmtId="0" fontId="45" fillId="4" borderId="7" xfId="0" applyFont="1" applyFill="1" applyBorder="1" applyAlignment="1" applyProtection="1">
      <alignment horizontal="center" vertical="center"/>
      <protection hidden="1"/>
    </xf>
    <xf numFmtId="0" fontId="45" fillId="4" borderId="9" xfId="0" applyFont="1" applyFill="1" applyBorder="1" applyAlignment="1" applyProtection="1">
      <alignment horizontal="center" vertical="center"/>
      <protection hidden="1"/>
    </xf>
    <xf numFmtId="0" fontId="45" fillId="4" borderId="12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5" fillId="0" borderId="0" xfId="3" applyFont="1" applyAlignment="1">
      <alignment vertical="center"/>
    </xf>
    <xf numFmtId="0" fontId="46" fillId="0" borderId="0" xfId="3" applyFont="1" applyAlignment="1">
      <alignment vertical="center"/>
    </xf>
    <xf numFmtId="1" fontId="46" fillId="0" borderId="0" xfId="3" applyNumberFormat="1" applyFont="1" applyAlignment="1">
      <alignment vertical="center"/>
    </xf>
    <xf numFmtId="0" fontId="46" fillId="0" borderId="0" xfId="3" applyFont="1" applyAlignment="1">
      <alignment horizontal="center" vertical="center"/>
    </xf>
    <xf numFmtId="0" fontId="49" fillId="0" borderId="0" xfId="3" applyFont="1" applyAlignment="1">
      <alignment vertical="center"/>
    </xf>
    <xf numFmtId="1" fontId="49" fillId="0" borderId="0" xfId="3" applyNumberFormat="1" applyFont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46" fillId="0" borderId="0" xfId="3" applyFont="1" applyAlignment="1">
      <alignment horizontal="right" vertical="center"/>
    </xf>
    <xf numFmtId="1" fontId="49" fillId="0" borderId="0" xfId="3" applyNumberFormat="1" applyFont="1" applyAlignment="1">
      <alignment vertical="center"/>
    </xf>
    <xf numFmtId="0" fontId="52" fillId="0" borderId="0" xfId="0" applyFont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vertical="top" wrapText="1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9" fontId="54" fillId="0" borderId="0" xfId="1" applyFont="1" applyAlignment="1" applyProtection="1">
      <alignment horizontal="center" vertical="center"/>
      <protection hidden="1"/>
    </xf>
    <xf numFmtId="0" fontId="54" fillId="0" borderId="8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6" fillId="0" borderId="11" xfId="0" applyFont="1" applyBorder="1" applyAlignment="1" applyProtection="1">
      <alignment horizontal="center" vertical="center"/>
      <protection hidden="1"/>
    </xf>
    <xf numFmtId="0" fontId="56" fillId="0" borderId="6" xfId="0" applyFont="1" applyBorder="1" applyAlignment="1" applyProtection="1">
      <alignment horizontal="center" vertical="center"/>
      <protection hidden="1"/>
    </xf>
    <xf numFmtId="0" fontId="58" fillId="0" borderId="0" xfId="0" applyFont="1" applyAlignment="1" applyProtection="1">
      <alignment vertical="center" wrapText="1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55" fillId="0" borderId="43" xfId="0" applyFont="1" applyBorder="1" applyAlignment="1" applyProtection="1">
      <alignment horizontal="center" vertical="center"/>
      <protection hidden="1"/>
    </xf>
    <xf numFmtId="0" fontId="56" fillId="0" borderId="0" xfId="0" applyFont="1" applyProtection="1">
      <protection hidden="1"/>
    </xf>
    <xf numFmtId="0" fontId="57" fillId="0" borderId="0" xfId="0" applyFont="1" applyProtection="1">
      <protection hidden="1"/>
    </xf>
    <xf numFmtId="0" fontId="52" fillId="0" borderId="0" xfId="0" applyFont="1" applyProtection="1">
      <protection hidden="1"/>
    </xf>
    <xf numFmtId="0" fontId="60" fillId="0" borderId="0" xfId="0" applyFont="1" applyProtection="1">
      <protection hidden="1"/>
    </xf>
    <xf numFmtId="0" fontId="60" fillId="7" borderId="0" xfId="0" applyFont="1" applyFill="1" applyProtection="1">
      <protection hidden="1"/>
    </xf>
    <xf numFmtId="0" fontId="60" fillId="0" borderId="0" xfId="0" applyFont="1" applyAlignment="1" applyProtection="1">
      <alignment horizontal="center" vertical="center"/>
      <protection hidden="1"/>
    </xf>
    <xf numFmtId="0" fontId="61" fillId="0" borderId="0" xfId="0" applyFont="1"/>
    <xf numFmtId="0" fontId="60" fillId="0" borderId="0" xfId="1" applyNumberFormat="1" applyFont="1" applyFill="1" applyBorder="1" applyAlignment="1" applyProtection="1">
      <alignment horizontal="center" vertical="center"/>
      <protection hidden="1"/>
    </xf>
    <xf numFmtId="0" fontId="61" fillId="0" borderId="0" xfId="0" applyFont="1" applyProtection="1">
      <protection hidden="1"/>
    </xf>
    <xf numFmtId="0" fontId="62" fillId="0" borderId="0" xfId="0" applyFont="1" applyAlignment="1" applyProtection="1">
      <alignment horizontal="center" vertical="center" wrapText="1"/>
      <protection hidden="1"/>
    </xf>
    <xf numFmtId="0" fontId="63" fillId="0" borderId="0" xfId="3" applyFont="1" applyAlignment="1">
      <alignment horizontal="center" vertical="center"/>
    </xf>
    <xf numFmtId="0" fontId="64" fillId="0" borderId="0" xfId="3" applyFont="1" applyAlignment="1">
      <alignment horizontal="center" vertical="center"/>
    </xf>
    <xf numFmtId="0" fontId="63" fillId="0" borderId="0" xfId="3" applyFont="1" applyAlignment="1">
      <alignment horizontal="right" vertical="center"/>
    </xf>
    <xf numFmtId="0" fontId="65" fillId="0" borderId="0" xfId="0" applyFont="1" applyAlignment="1" applyProtection="1">
      <alignment horizontal="center" vertical="center"/>
      <protection hidden="1"/>
    </xf>
    <xf numFmtId="0" fontId="60" fillId="0" borderId="0" xfId="0" applyFont="1"/>
    <xf numFmtId="0" fontId="60" fillId="3" borderId="0" xfId="0" applyFont="1" applyFill="1" applyProtection="1">
      <protection hidden="1"/>
    </xf>
    <xf numFmtId="0" fontId="66" fillId="0" borderId="11" xfId="0" applyFont="1" applyBorder="1" applyAlignment="1" applyProtection="1">
      <alignment horizontal="center" vertical="center"/>
      <protection hidden="1"/>
    </xf>
    <xf numFmtId="9" fontId="67" fillId="0" borderId="0" xfId="1" applyFont="1" applyAlignment="1" applyProtection="1">
      <alignment horizontal="center" vertical="center"/>
      <protection hidden="1"/>
    </xf>
    <xf numFmtId="0" fontId="68" fillId="0" borderId="11" xfId="0" applyFont="1" applyBorder="1" applyAlignment="1" applyProtection="1">
      <alignment horizontal="center" vertical="center"/>
      <protection hidden="1"/>
    </xf>
    <xf numFmtId="9" fontId="69" fillId="0" borderId="0" xfId="1" applyFont="1" applyAlignment="1" applyProtection="1">
      <alignment horizontal="center" vertical="center"/>
      <protection hidden="1"/>
    </xf>
    <xf numFmtId="0" fontId="70" fillId="0" borderId="11" xfId="0" applyFont="1" applyBorder="1" applyAlignment="1" applyProtection="1">
      <alignment horizontal="center" vertical="center"/>
      <protection hidden="1"/>
    </xf>
    <xf numFmtId="9" fontId="70" fillId="0" borderId="0" xfId="1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horizontal="center" vertical="center"/>
      <protection hidden="1"/>
    </xf>
    <xf numFmtId="0" fontId="53" fillId="0" borderId="11" xfId="0" applyFont="1" applyBorder="1" applyAlignment="1" applyProtection="1">
      <alignment horizontal="center" vertical="center"/>
      <protection hidden="1"/>
    </xf>
    <xf numFmtId="0" fontId="71" fillId="0" borderId="11" xfId="0" applyFont="1" applyBorder="1" applyAlignment="1" applyProtection="1">
      <alignment horizontal="center" vertical="center"/>
      <protection hidden="1"/>
    </xf>
    <xf numFmtId="9" fontId="71" fillId="0" borderId="0" xfId="1" applyFont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 wrapText="1"/>
      <protection hidden="1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 applyProtection="1">
      <alignment vertical="center"/>
      <protection hidden="1"/>
    </xf>
    <xf numFmtId="0" fontId="72" fillId="0" borderId="0" xfId="0" applyFont="1" applyAlignment="1" applyProtection="1">
      <alignment horizontal="center" vertical="center"/>
      <protection hidden="1"/>
    </xf>
    <xf numFmtId="0" fontId="73" fillId="0" borderId="6" xfId="0" applyFont="1" applyBorder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0" fontId="75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76" fillId="0" borderId="0" xfId="0" applyFont="1" applyAlignment="1" applyProtection="1">
      <alignment vertical="center" wrapText="1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0" fontId="62" fillId="0" borderId="11" xfId="0" applyFont="1" applyBorder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center"/>
      <protection hidden="1"/>
    </xf>
    <xf numFmtId="0" fontId="77" fillId="0" borderId="0" xfId="0" applyFont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77" fillId="0" borderId="0" xfId="0" applyFont="1" applyProtection="1">
      <protection hidden="1"/>
    </xf>
    <xf numFmtId="0" fontId="73" fillId="0" borderId="0" xfId="0" applyFont="1" applyAlignment="1">
      <alignment vertical="center"/>
    </xf>
    <xf numFmtId="0" fontId="78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3" fillId="0" borderId="0" xfId="0" applyFont="1" applyProtection="1">
      <protection hidden="1"/>
    </xf>
    <xf numFmtId="0" fontId="77" fillId="0" borderId="9" xfId="0" applyFont="1" applyBorder="1" applyAlignment="1" applyProtection="1">
      <alignment vertical="top" wrapText="1"/>
      <protection hidden="1"/>
    </xf>
    <xf numFmtId="1" fontId="12" fillId="0" borderId="48" xfId="1" applyNumberFormat="1" applyFont="1" applyFill="1" applyBorder="1" applyAlignment="1" applyProtection="1">
      <alignment horizontal="center" vertical="center"/>
      <protection hidden="1"/>
    </xf>
    <xf numFmtId="1" fontId="12" fillId="0" borderId="51" xfId="1" applyNumberFormat="1" applyFont="1" applyFill="1" applyBorder="1" applyAlignment="1" applyProtection="1">
      <alignment horizontal="center" vertical="center"/>
      <protection hidden="1"/>
    </xf>
    <xf numFmtId="1" fontId="12" fillId="0" borderId="52" xfId="1" applyNumberFormat="1" applyFont="1" applyFill="1" applyBorder="1" applyAlignment="1" applyProtection="1">
      <alignment horizontal="center" vertical="center"/>
      <protection hidden="1"/>
    </xf>
    <xf numFmtId="9" fontId="12" fillId="0" borderId="53" xfId="1" applyFont="1" applyFill="1" applyBorder="1" applyAlignment="1" applyProtection="1">
      <alignment horizontal="center" vertical="center"/>
      <protection hidden="1"/>
    </xf>
    <xf numFmtId="9" fontId="12" fillId="0" borderId="48" xfId="1" applyFont="1" applyFill="1" applyBorder="1" applyAlignment="1" applyProtection="1">
      <alignment horizontal="center" vertical="center"/>
      <protection hidden="1"/>
    </xf>
    <xf numFmtId="1" fontId="4" fillId="0" borderId="48" xfId="1" applyNumberFormat="1" applyFont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80" fillId="0" borderId="0" xfId="0" applyFont="1" applyAlignment="1">
      <alignment horizontal="right"/>
    </xf>
    <xf numFmtId="0" fontId="17" fillId="0" borderId="0" xfId="0" applyFont="1" applyProtection="1">
      <protection hidden="1"/>
    </xf>
    <xf numFmtId="0" fontId="1" fillId="5" borderId="57" xfId="0" applyFont="1" applyFill="1" applyBorder="1" applyAlignment="1" applyProtection="1">
      <alignment vertical="center"/>
      <protection hidden="1"/>
    </xf>
    <xf numFmtId="0" fontId="81" fillId="13" borderId="0" xfId="1" applyNumberFormat="1" applyFont="1" applyFill="1" applyBorder="1" applyAlignment="1" applyProtection="1">
      <alignment horizontal="center" vertical="center"/>
      <protection hidden="1"/>
    </xf>
    <xf numFmtId="9" fontId="17" fillId="13" borderId="0" xfId="1" applyFont="1" applyFill="1" applyBorder="1" applyAlignment="1" applyProtection="1">
      <alignment horizontal="center" vertical="center"/>
      <protection hidden="1"/>
    </xf>
    <xf numFmtId="1" fontId="12" fillId="12" borderId="38" xfId="1" applyNumberFormat="1" applyFont="1" applyFill="1" applyBorder="1" applyAlignment="1" applyProtection="1">
      <alignment horizontal="center" vertical="center"/>
      <protection locked="0" hidden="1"/>
    </xf>
    <xf numFmtId="0" fontId="12" fillId="12" borderId="38" xfId="1" applyNumberFormat="1" applyFont="1" applyFill="1" applyBorder="1" applyAlignment="1" applyProtection="1">
      <alignment horizontal="center" vertical="center"/>
      <protection locked="0" hidden="1"/>
    </xf>
    <xf numFmtId="0" fontId="50" fillId="0" borderId="0" xfId="3" applyFont="1" applyAlignment="1">
      <alignment vertical="center"/>
    </xf>
    <xf numFmtId="0" fontId="51" fillId="0" borderId="0" xfId="3" applyFont="1" applyAlignment="1">
      <alignment vertical="center"/>
    </xf>
    <xf numFmtId="1" fontId="4" fillId="12" borderId="4" xfId="0" applyNumberFormat="1" applyFont="1" applyFill="1" applyBorder="1" applyAlignment="1" applyProtection="1">
      <alignment horizontal="center" vertical="center"/>
      <protection locked="0" hidden="1"/>
    </xf>
    <xf numFmtId="0" fontId="12" fillId="12" borderId="1" xfId="0" applyFont="1" applyFill="1" applyBorder="1" applyAlignment="1" applyProtection="1">
      <alignment horizontal="center" vertical="center"/>
      <protection locked="0" hidden="1"/>
    </xf>
    <xf numFmtId="1" fontId="12" fillId="12" borderId="1" xfId="0" applyNumberFormat="1" applyFont="1" applyFill="1" applyBorder="1" applyAlignment="1" applyProtection="1">
      <alignment horizontal="center" vertical="center"/>
      <protection locked="0" hidden="1"/>
    </xf>
    <xf numFmtId="9" fontId="12" fillId="12" borderId="1" xfId="1" applyFont="1" applyFill="1" applyBorder="1" applyAlignment="1" applyProtection="1">
      <alignment horizontal="center" vertical="center"/>
      <protection locked="0" hidden="1"/>
    </xf>
    <xf numFmtId="0" fontId="12" fillId="12" borderId="14" xfId="0" applyFont="1" applyFill="1" applyBorder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vertical="center"/>
      <protection locked="0" hidden="1"/>
    </xf>
    <xf numFmtId="0" fontId="12" fillId="6" borderId="44" xfId="0" applyFont="1" applyFill="1" applyBorder="1" applyAlignment="1" applyProtection="1">
      <alignment horizontal="center" vertical="center" wrapText="1"/>
      <protection hidden="1"/>
    </xf>
    <xf numFmtId="0" fontId="82" fillId="6" borderId="44" xfId="0" applyFont="1" applyFill="1" applyBorder="1" applyAlignment="1" applyProtection="1">
      <alignment horizontal="center" vertical="center" wrapText="1"/>
      <protection hidden="1"/>
    </xf>
    <xf numFmtId="1" fontId="12" fillId="6" borderId="44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44" xfId="0" applyFont="1" applyFill="1" applyBorder="1" applyAlignment="1">
      <alignment horizontal="center" vertical="center" wrapText="1"/>
    </xf>
    <xf numFmtId="0" fontId="82" fillId="6" borderId="44" xfId="0" applyFont="1" applyFill="1" applyBorder="1" applyAlignment="1">
      <alignment horizontal="center" vertical="center" wrapText="1"/>
    </xf>
    <xf numFmtId="0" fontId="83" fillId="6" borderId="44" xfId="0" applyFont="1" applyFill="1" applyBorder="1" applyAlignment="1" applyProtection="1">
      <alignment horizontal="center" vertical="center" wrapText="1"/>
      <protection hidden="1"/>
    </xf>
    <xf numFmtId="0" fontId="83" fillId="6" borderId="44" xfId="0" applyFont="1" applyFill="1" applyBorder="1" applyAlignment="1">
      <alignment horizontal="center" vertical="center" wrapText="1"/>
    </xf>
    <xf numFmtId="9" fontId="12" fillId="6" borderId="44" xfId="1" applyFont="1" applyFill="1" applyBorder="1" applyAlignment="1" applyProtection="1">
      <alignment horizontal="center" vertical="center" wrapText="1"/>
      <protection hidden="1"/>
    </xf>
    <xf numFmtId="0" fontId="84" fillId="6" borderId="44" xfId="0" applyFont="1" applyFill="1" applyBorder="1" applyAlignment="1" applyProtection="1">
      <alignment horizontal="center" vertical="center" wrapText="1"/>
      <protection hidden="1"/>
    </xf>
    <xf numFmtId="9" fontId="12" fillId="6" borderId="44" xfId="1" applyFont="1" applyFill="1" applyBorder="1" applyAlignment="1" applyProtection="1">
      <alignment horizontal="center" vertical="center" wrapText="1"/>
    </xf>
    <xf numFmtId="0" fontId="84" fillId="6" borderId="44" xfId="0" applyFont="1" applyFill="1" applyBorder="1" applyAlignment="1">
      <alignment horizontal="center" vertical="center" wrapText="1"/>
    </xf>
    <xf numFmtId="9" fontId="83" fillId="6" borderId="44" xfId="1" applyFont="1" applyFill="1" applyBorder="1" applyAlignment="1" applyProtection="1">
      <alignment horizontal="center" vertical="center" wrapText="1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9" fontId="12" fillId="0" borderId="44" xfId="1" applyFont="1" applyBorder="1" applyAlignment="1" applyProtection="1">
      <alignment horizontal="center" vertical="center"/>
      <protection hidden="1"/>
    </xf>
    <xf numFmtId="0" fontId="85" fillId="0" borderId="44" xfId="0" applyFont="1" applyBorder="1" applyAlignment="1" applyProtection="1">
      <alignment horizontal="center" vertical="center"/>
      <protection hidden="1"/>
    </xf>
    <xf numFmtId="0" fontId="83" fillId="0" borderId="44" xfId="0" applyFont="1" applyBorder="1" applyAlignment="1" applyProtection="1">
      <alignment horizontal="center" vertical="center"/>
      <protection hidden="1"/>
    </xf>
    <xf numFmtId="0" fontId="84" fillId="0" borderId="44" xfId="1" applyNumberFormat="1" applyFont="1" applyFill="1" applyBorder="1" applyAlignment="1" applyProtection="1">
      <alignment horizontal="center" vertical="center"/>
      <protection hidden="1"/>
    </xf>
    <xf numFmtId="9" fontId="12" fillId="0" borderId="44" xfId="1" applyFont="1" applyFill="1" applyBorder="1" applyAlignment="1" applyProtection="1">
      <alignment horizontal="center" vertical="center"/>
      <protection hidden="1"/>
    </xf>
    <xf numFmtId="0" fontId="83" fillId="0" borderId="44" xfId="0" applyFont="1" applyBorder="1" applyProtection="1">
      <protection hidden="1"/>
    </xf>
    <xf numFmtId="0" fontId="12" fillId="0" borderId="44" xfId="0" applyFont="1" applyBorder="1" applyProtection="1">
      <protection hidden="1"/>
    </xf>
    <xf numFmtId="1" fontId="83" fillId="6" borderId="44" xfId="0" applyNumberFormat="1" applyFont="1" applyFill="1" applyBorder="1" applyAlignment="1" applyProtection="1">
      <alignment horizontal="center" vertical="center" wrapText="1"/>
      <protection hidden="1"/>
    </xf>
    <xf numFmtId="0" fontId="86" fillId="0" borderId="3" xfId="0" applyFont="1" applyBorder="1" applyAlignment="1" applyProtection="1">
      <alignment horizontal="left" vertical="center" wrapText="1"/>
      <protection hidden="1"/>
    </xf>
    <xf numFmtId="0" fontId="80" fillId="0" borderId="0" xfId="0" applyFont="1" applyAlignment="1" applyProtection="1">
      <alignment horizontal="left" vertical="center"/>
      <protection hidden="1"/>
    </xf>
    <xf numFmtId="1" fontId="4" fillId="12" borderId="1" xfId="0" applyNumberFormat="1" applyFont="1" applyFill="1" applyBorder="1" applyAlignment="1" applyProtection="1">
      <alignment horizontal="center" vertical="center"/>
      <protection locked="0" hidden="1"/>
    </xf>
    <xf numFmtId="164" fontId="4" fillId="0" borderId="0" xfId="0" applyNumberFormat="1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center"/>
      <protection hidden="1"/>
    </xf>
    <xf numFmtId="0" fontId="46" fillId="0" borderId="0" xfId="3" applyFont="1"/>
    <xf numFmtId="0" fontId="45" fillId="0" borderId="80" xfId="3" applyFont="1" applyBorder="1"/>
    <xf numFmtId="0" fontId="46" fillId="0" borderId="81" xfId="3" applyFont="1" applyBorder="1"/>
    <xf numFmtId="1" fontId="46" fillId="0" borderId="81" xfId="3" applyNumberFormat="1" applyFont="1" applyBorder="1"/>
    <xf numFmtId="0" fontId="46" fillId="0" borderId="81" xfId="3" applyFont="1" applyBorder="1" applyAlignment="1">
      <alignment horizontal="center"/>
    </xf>
    <xf numFmtId="0" fontId="46" fillId="0" borderId="82" xfId="3" applyFont="1" applyBorder="1"/>
    <xf numFmtId="0" fontId="87" fillId="0" borderId="0" xfId="3" applyFont="1"/>
    <xf numFmtId="0" fontId="49" fillId="0" borderId="0" xfId="3" applyFont="1"/>
    <xf numFmtId="0" fontId="49" fillId="0" borderId="83" xfId="3" applyFont="1" applyBorder="1"/>
    <xf numFmtId="1" fontId="49" fillId="0" borderId="0" xfId="3" applyNumberFormat="1" applyFont="1" applyAlignment="1">
      <alignment horizontal="center"/>
    </xf>
    <xf numFmtId="0" fontId="49" fillId="0" borderId="0" xfId="3" applyFont="1" applyAlignment="1">
      <alignment horizontal="center"/>
    </xf>
    <xf numFmtId="0" fontId="49" fillId="0" borderId="84" xfId="3" applyFont="1" applyBorder="1"/>
    <xf numFmtId="0" fontId="88" fillId="0" borderId="0" xfId="3" applyFont="1"/>
    <xf numFmtId="0" fontId="90" fillId="0" borderId="0" xfId="3" applyFont="1"/>
    <xf numFmtId="0" fontId="91" fillId="0" borderId="0" xfId="3" applyFont="1"/>
    <xf numFmtId="1" fontId="91" fillId="0" borderId="0" xfId="3" applyNumberFormat="1" applyFont="1" applyAlignment="1">
      <alignment horizontal="center"/>
    </xf>
    <xf numFmtId="0" fontId="91" fillId="0" borderId="0" xfId="3" applyFont="1" applyAlignment="1">
      <alignment horizontal="center"/>
    </xf>
    <xf numFmtId="0" fontId="91" fillId="0" borderId="84" xfId="3" applyFont="1" applyBorder="1"/>
    <xf numFmtId="0" fontId="92" fillId="0" borderId="0" xfId="3" applyFont="1"/>
    <xf numFmtId="0" fontId="92" fillId="0" borderId="0" xfId="3" applyFont="1" applyAlignment="1">
      <alignment horizontal="center"/>
    </xf>
    <xf numFmtId="0" fontId="92" fillId="0" borderId="84" xfId="3" applyFont="1" applyBorder="1"/>
    <xf numFmtId="1" fontId="92" fillId="0" borderId="0" xfId="3" applyNumberFormat="1" applyFont="1" applyAlignment="1">
      <alignment horizontal="center"/>
    </xf>
    <xf numFmtId="0" fontId="89" fillId="0" borderId="0" xfId="3" applyFont="1" applyAlignment="1">
      <alignment horizontal="center"/>
    </xf>
    <xf numFmtId="9" fontId="93" fillId="0" borderId="0" xfId="3" applyNumberFormat="1" applyFont="1" applyAlignment="1">
      <alignment horizontal="center"/>
    </xf>
    <xf numFmtId="0" fontId="89" fillId="0" borderId="0" xfId="3" applyFont="1" applyAlignment="1">
      <alignment horizontal="center" vertical="center"/>
    </xf>
    <xf numFmtId="0" fontId="89" fillId="0" borderId="84" xfId="3" applyFont="1" applyBorder="1" applyAlignment="1">
      <alignment horizontal="center" vertical="center"/>
    </xf>
    <xf numFmtId="1" fontId="49" fillId="0" borderId="0" xfId="3" applyNumberFormat="1" applyFont="1"/>
    <xf numFmtId="0" fontId="88" fillId="0" borderId="0" xfId="3" applyFont="1" applyAlignment="1">
      <alignment horizontal="center"/>
    </xf>
    <xf numFmtId="0" fontId="95" fillId="0" borderId="0" xfId="3" applyFont="1"/>
    <xf numFmtId="0" fontId="87" fillId="0" borderId="0" xfId="3" applyFont="1" applyAlignment="1">
      <alignment horizontal="center"/>
    </xf>
    <xf numFmtId="0" fontId="46" fillId="0" borderId="0" xfId="3" applyFont="1" applyAlignment="1">
      <alignment horizontal="center"/>
    </xf>
    <xf numFmtId="0" fontId="46" fillId="0" borderId="84" xfId="3" applyFont="1" applyBorder="1"/>
    <xf numFmtId="0" fontId="96" fillId="0" borderId="0" xfId="3" applyFont="1"/>
    <xf numFmtId="1" fontId="46" fillId="0" borderId="0" xfId="3" applyNumberFormat="1" applyFont="1"/>
    <xf numFmtId="0" fontId="94" fillId="0" borderId="83" xfId="3" applyFont="1" applyBorder="1"/>
    <xf numFmtId="0" fontId="49" fillId="0" borderId="0" xfId="3" applyFont="1" applyAlignment="1">
      <alignment horizontal="right" vertical="center"/>
    </xf>
    <xf numFmtId="0" fontId="49" fillId="0" borderId="0" xfId="3" applyFont="1" applyAlignment="1" applyProtection="1">
      <alignment horizontal="center" vertical="center"/>
      <protection locked="0"/>
    </xf>
    <xf numFmtId="0" fontId="49" fillId="0" borderId="84" xfId="3" applyFont="1" applyBorder="1" applyAlignment="1" applyProtection="1">
      <alignment horizontal="center" vertical="center"/>
      <protection locked="0"/>
    </xf>
    <xf numFmtId="0" fontId="88" fillId="0" borderId="0" xfId="3" applyFont="1" applyAlignment="1">
      <alignment horizontal="center" vertical="center"/>
    </xf>
    <xf numFmtId="0" fontId="97" fillId="0" borderId="0" xfId="3" applyFont="1" applyAlignment="1">
      <alignment horizontal="center" vertical="center"/>
    </xf>
    <xf numFmtId="0" fontId="98" fillId="0" borderId="83" xfId="3" applyFont="1" applyBorder="1" applyAlignment="1">
      <alignment horizontal="center" vertical="center"/>
    </xf>
    <xf numFmtId="0" fontId="98" fillId="0" borderId="0" xfId="3" applyFont="1" applyAlignment="1">
      <alignment horizontal="center" vertical="center"/>
    </xf>
    <xf numFmtId="0" fontId="99" fillId="0" borderId="0" xfId="3" applyFont="1" applyAlignment="1">
      <alignment horizontal="center" vertical="center"/>
    </xf>
    <xf numFmtId="0" fontId="99" fillId="0" borderId="86" xfId="3" applyFont="1" applyBorder="1" applyAlignment="1">
      <alignment horizontal="center" vertical="center"/>
    </xf>
    <xf numFmtId="0" fontId="98" fillId="0" borderId="84" xfId="3" applyFont="1" applyBorder="1" applyAlignment="1">
      <alignment horizontal="center" vertical="center"/>
    </xf>
    <xf numFmtId="0" fontId="100" fillId="0" borderId="0" xfId="3" applyFont="1" applyAlignment="1">
      <alignment horizontal="center" vertical="center"/>
    </xf>
    <xf numFmtId="0" fontId="85" fillId="15" borderId="68" xfId="3" applyFont="1" applyFill="1" applyBorder="1" applyAlignment="1">
      <alignment horizontal="center" vertical="center" wrapText="1"/>
    </xf>
    <xf numFmtId="0" fontId="96" fillId="16" borderId="68" xfId="0" applyFont="1" applyFill="1" applyBorder="1" applyAlignment="1">
      <alignment horizontal="center" vertical="center"/>
    </xf>
    <xf numFmtId="1" fontId="85" fillId="17" borderId="68" xfId="0" applyNumberFormat="1" applyFont="1" applyFill="1" applyBorder="1" applyAlignment="1">
      <alignment horizontal="center" vertical="center"/>
    </xf>
    <xf numFmtId="0" fontId="96" fillId="18" borderId="68" xfId="0" applyFont="1" applyFill="1" applyBorder="1" applyAlignment="1">
      <alignment horizontal="center" vertical="center"/>
    </xf>
    <xf numFmtId="0" fontId="85" fillId="17" borderId="68" xfId="0" applyFont="1" applyFill="1" applyBorder="1" applyAlignment="1">
      <alignment horizontal="center" vertical="center"/>
    </xf>
    <xf numFmtId="0" fontId="96" fillId="18" borderId="0" xfId="3" applyFont="1" applyFill="1" applyAlignment="1">
      <alignment horizontal="center"/>
    </xf>
    <xf numFmtId="0" fontId="96" fillId="0" borderId="68" xfId="0" applyFont="1" applyBorder="1" applyAlignment="1" applyProtection="1">
      <alignment horizontal="center" vertical="center"/>
      <protection locked="0"/>
    </xf>
    <xf numFmtId="1" fontId="96" fillId="0" borderId="68" xfId="0" applyNumberFormat="1" applyFont="1" applyBorder="1" applyAlignment="1" applyProtection="1">
      <alignment horizontal="center" vertical="center"/>
      <protection locked="0"/>
    </xf>
    <xf numFmtId="0" fontId="96" fillId="0" borderId="83" xfId="0" applyFont="1" applyBorder="1"/>
    <xf numFmtId="0" fontId="91" fillId="15" borderId="68" xfId="0" applyFont="1" applyFill="1" applyBorder="1" applyAlignment="1">
      <alignment horizontal="center"/>
    </xf>
    <xf numFmtId="0" fontId="91" fillId="16" borderId="68" xfId="0" applyFont="1" applyFill="1" applyBorder="1" applyAlignment="1">
      <alignment horizontal="center"/>
    </xf>
    <xf numFmtId="0" fontId="91" fillId="17" borderId="68" xfId="0" applyFont="1" applyFill="1" applyBorder="1" applyAlignment="1">
      <alignment horizontal="center"/>
    </xf>
    <xf numFmtId="0" fontId="91" fillId="18" borderId="68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96" fillId="0" borderId="0" xfId="0" applyFont="1" applyAlignment="1">
      <alignment horizontal="center"/>
    </xf>
    <xf numFmtId="1" fontId="96" fillId="0" borderId="0" xfId="0" applyNumberFormat="1" applyFont="1" applyAlignment="1">
      <alignment horizontal="center"/>
    </xf>
    <xf numFmtId="0" fontId="96" fillId="0" borderId="0" xfId="3" applyFont="1" applyAlignment="1">
      <alignment horizontal="center"/>
    </xf>
    <xf numFmtId="0" fontId="96" fillId="0" borderId="0" xfId="0" applyFont="1"/>
    <xf numFmtId="0" fontId="96" fillId="0" borderId="97" xfId="0" applyFont="1" applyBorder="1"/>
    <xf numFmtId="0" fontId="96" fillId="0" borderId="98" xfId="0" applyFont="1" applyBorder="1"/>
    <xf numFmtId="0" fontId="96" fillId="0" borderId="98" xfId="0" applyFont="1" applyBorder="1" applyAlignment="1">
      <alignment horizontal="center"/>
    </xf>
    <xf numFmtId="0" fontId="98" fillId="0" borderId="0" xfId="3" applyFont="1" applyAlignment="1">
      <alignment horizontal="center"/>
    </xf>
    <xf numFmtId="1" fontId="98" fillId="0" borderId="0" xfId="3" applyNumberFormat="1" applyFont="1" applyAlignment="1">
      <alignment horizontal="center" vertical="center"/>
    </xf>
    <xf numFmtId="0" fontId="12" fillId="6" borderId="100" xfId="0" applyFont="1" applyFill="1" applyBorder="1" applyAlignment="1" applyProtection="1">
      <alignment horizontal="center" vertical="center" wrapText="1"/>
      <protection hidden="1"/>
    </xf>
    <xf numFmtId="0" fontId="82" fillId="6" borderId="100" xfId="0" applyFont="1" applyFill="1" applyBorder="1" applyAlignment="1" applyProtection="1">
      <alignment horizontal="center" vertical="center" wrapText="1"/>
      <protection hidden="1"/>
    </xf>
    <xf numFmtId="0" fontId="50" fillId="0" borderId="83" xfId="3" applyFont="1" applyBorder="1"/>
    <xf numFmtId="0" fontId="46" fillId="0" borderId="83" xfId="3" applyFont="1" applyBorder="1"/>
    <xf numFmtId="0" fontId="16" fillId="0" borderId="83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84" xfId="3" applyFont="1" applyBorder="1" applyAlignment="1">
      <alignment horizontal="center" vertical="center"/>
    </xf>
    <xf numFmtId="0" fontId="46" fillId="0" borderId="0" xfId="3" applyFont="1" applyProtection="1">
      <protection locked="0"/>
    </xf>
    <xf numFmtId="0" fontId="50" fillId="0" borderId="0" xfId="3" applyFont="1" applyAlignment="1">
      <alignment horizontal="center" vertical="center"/>
    </xf>
    <xf numFmtId="0" fontId="50" fillId="0" borderId="84" xfId="3" applyFont="1" applyBorder="1" applyAlignment="1">
      <alignment horizontal="center" vertical="center"/>
    </xf>
    <xf numFmtId="0" fontId="91" fillId="14" borderId="68" xfId="0" applyFont="1" applyFill="1" applyBorder="1" applyAlignment="1">
      <alignment horizontal="center"/>
    </xf>
    <xf numFmtId="0" fontId="11" fillId="4" borderId="0" xfId="0" applyFont="1" applyFill="1" applyAlignment="1" applyProtection="1">
      <alignment vertical="center" wrapText="1"/>
      <protection hidden="1"/>
    </xf>
    <xf numFmtId="0" fontId="1" fillId="4" borderId="0" xfId="0" applyFont="1" applyFill="1" applyAlignment="1" applyProtection="1">
      <alignment vertical="center" wrapText="1"/>
      <protection hidden="1"/>
    </xf>
    <xf numFmtId="0" fontId="1" fillId="4" borderId="0" xfId="0" applyFont="1" applyFill="1" applyAlignment="1" applyProtection="1">
      <alignment horizontal="center" vertical="center" wrapText="1"/>
      <protection hidden="1"/>
    </xf>
    <xf numFmtId="0" fontId="1" fillId="4" borderId="0" xfId="0" applyFont="1" applyFill="1" applyAlignment="1">
      <alignment vertical="center" wrapText="1"/>
    </xf>
    <xf numFmtId="0" fontId="59" fillId="4" borderId="0" xfId="0" applyFont="1" applyFill="1" applyAlignment="1">
      <alignment horizontal="center" vertical="center" wrapText="1"/>
    </xf>
    <xf numFmtId="0" fontId="1" fillId="4" borderId="0" xfId="0" applyFont="1" applyFill="1" applyAlignment="1" applyProtection="1">
      <alignment vertical="center"/>
      <protection hidden="1"/>
    </xf>
    <xf numFmtId="0" fontId="88" fillId="4" borderId="0" xfId="3" applyFont="1" applyFill="1"/>
    <xf numFmtId="0" fontId="87" fillId="4" borderId="0" xfId="3" applyFont="1" applyFill="1"/>
    <xf numFmtId="0" fontId="88" fillId="4" borderId="0" xfId="3" applyFont="1" applyFill="1" applyAlignment="1">
      <alignment horizontal="center"/>
    </xf>
    <xf numFmtId="0" fontId="87" fillId="4" borderId="0" xfId="3" applyFont="1" applyFill="1" applyAlignment="1">
      <alignment horizontal="center"/>
    </xf>
    <xf numFmtId="0" fontId="88" fillId="4" borderId="0" xfId="3" applyFont="1" applyFill="1" applyAlignment="1">
      <alignment horizontal="center" vertical="center"/>
    </xf>
    <xf numFmtId="0" fontId="97" fillId="4" borderId="0" xfId="3" applyFont="1" applyFill="1" applyAlignment="1">
      <alignment horizontal="center" vertical="center"/>
    </xf>
    <xf numFmtId="0" fontId="100" fillId="4" borderId="0" xfId="3" applyFont="1" applyFill="1" applyAlignment="1">
      <alignment horizontal="center" vertical="center"/>
    </xf>
    <xf numFmtId="0" fontId="46" fillId="4" borderId="6" xfId="0" applyFont="1" applyFill="1" applyBorder="1" applyAlignment="1" applyProtection="1">
      <alignment vertical="center"/>
      <protection hidden="1"/>
    </xf>
    <xf numFmtId="0" fontId="46" fillId="4" borderId="0" xfId="0" applyFont="1" applyFill="1" applyAlignment="1" applyProtection="1">
      <alignment vertical="center"/>
      <protection hidden="1"/>
    </xf>
    <xf numFmtId="0" fontId="46" fillId="4" borderId="11" xfId="0" applyFont="1" applyFill="1" applyBorder="1" applyAlignment="1" applyProtection="1">
      <alignment vertical="center"/>
      <protection hidden="1"/>
    </xf>
    <xf numFmtId="14" fontId="96" fillId="0" borderId="91" xfId="0" applyNumberFormat="1" applyFont="1" applyBorder="1" applyAlignment="1" applyProtection="1">
      <alignment horizontal="center" vertical="center"/>
      <protection locked="0"/>
    </xf>
    <xf numFmtId="0" fontId="96" fillId="0" borderId="91" xfId="0" applyFont="1" applyBorder="1" applyAlignment="1" applyProtection="1">
      <alignment horizontal="center" vertical="center"/>
      <protection locked="0"/>
    </xf>
    <xf numFmtId="0" fontId="91" fillId="0" borderId="89" xfId="0" applyFont="1" applyBorder="1" applyAlignment="1">
      <alignment horizontal="center" vertical="center" wrapText="1"/>
    </xf>
    <xf numFmtId="0" fontId="91" fillId="0" borderId="86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 applyProtection="1">
      <alignment horizontal="left" vertical="center"/>
      <protection locked="0" hidden="1"/>
    </xf>
    <xf numFmtId="0" fontId="39" fillId="0" borderId="0" xfId="0" applyFont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locked="0" hidden="1"/>
    </xf>
    <xf numFmtId="0" fontId="29" fillId="0" borderId="0" xfId="0" applyFont="1" applyAlignment="1">
      <alignment horizontal="center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>
      <alignment horizontal="center" vertical="center" wrapText="1"/>
    </xf>
    <xf numFmtId="9" fontId="101" fillId="5" borderId="0" xfId="0" applyNumberFormat="1" applyFont="1" applyFill="1" applyAlignment="1" applyProtection="1">
      <alignment horizontal="center" vertical="center" wrapText="1"/>
      <protection hidden="1"/>
    </xf>
    <xf numFmtId="0" fontId="4" fillId="8" borderId="11" xfId="0" applyFont="1" applyFill="1" applyBorder="1" applyAlignment="1" applyProtection="1">
      <alignment horizontal="right" vertical="center"/>
      <protection hidden="1"/>
    </xf>
    <xf numFmtId="9" fontId="1" fillId="0" borderId="68" xfId="0" applyNumberFormat="1" applyFont="1" applyBorder="1" applyAlignment="1" applyProtection="1">
      <alignment horizontal="center" vertical="center"/>
      <protection hidden="1"/>
    </xf>
    <xf numFmtId="14" fontId="96" fillId="0" borderId="69" xfId="0" applyNumberFormat="1" applyFont="1" applyBorder="1" applyAlignment="1" applyProtection="1">
      <alignment horizontal="center" vertical="center"/>
      <protection locked="0"/>
    </xf>
    <xf numFmtId="0" fontId="96" fillId="0" borderId="69" xfId="0" applyFont="1" applyBorder="1" applyAlignment="1" applyProtection="1">
      <alignment horizontal="center" vertical="center"/>
      <protection locked="0"/>
    </xf>
    <xf numFmtId="0" fontId="46" fillId="0" borderId="85" xfId="3" applyFont="1" applyBorder="1" applyAlignment="1" applyProtection="1">
      <alignment horizontal="center" vertical="center"/>
      <protection locked="0"/>
    </xf>
    <xf numFmtId="0" fontId="46" fillId="0" borderId="68" xfId="3" applyFont="1" applyBorder="1" applyAlignment="1" applyProtection="1">
      <alignment horizontal="center" vertical="center"/>
      <protection locked="0"/>
    </xf>
    <xf numFmtId="1" fontId="12" fillId="1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6" fillId="0" borderId="83" xfId="3" applyFont="1" applyBorder="1" applyAlignment="1">
      <alignment horizontal="left" vertical="center"/>
    </xf>
    <xf numFmtId="0" fontId="46" fillId="0" borderId="0" xfId="3" applyFont="1" applyAlignment="1">
      <alignment horizontal="left" vertical="center"/>
    </xf>
    <xf numFmtId="0" fontId="91" fillId="0" borderId="89" xfId="0" applyFont="1" applyBorder="1" applyAlignment="1">
      <alignment horizontal="right"/>
    </xf>
    <xf numFmtId="0" fontId="91" fillId="0" borderId="90" xfId="0" applyFont="1" applyBorder="1" applyAlignment="1">
      <alignment horizontal="right"/>
    </xf>
    <xf numFmtId="1" fontId="91" fillId="0" borderId="68" xfId="0" applyNumberFormat="1" applyFont="1" applyBorder="1" applyAlignment="1">
      <alignment horizontal="center"/>
    </xf>
    <xf numFmtId="0" fontId="91" fillId="0" borderId="69" xfId="0" applyFont="1" applyBorder="1" applyAlignment="1">
      <alignment horizontal="center"/>
    </xf>
    <xf numFmtId="0" fontId="91" fillId="0" borderId="70" xfId="0" applyFont="1" applyBorder="1" applyAlignment="1">
      <alignment horizontal="center"/>
    </xf>
    <xf numFmtId="0" fontId="96" fillId="0" borderId="87" xfId="0" applyFont="1" applyBorder="1" applyAlignment="1" applyProtection="1">
      <alignment horizontal="center"/>
      <protection locked="0"/>
    </xf>
    <xf numFmtId="0" fontId="96" fillId="0" borderId="68" xfId="0" applyFont="1" applyBorder="1" applyAlignment="1" applyProtection="1">
      <alignment horizontal="center"/>
      <protection locked="0"/>
    </xf>
    <xf numFmtId="166" fontId="96" fillId="0" borderId="69" xfId="0" applyNumberFormat="1" applyFont="1" applyBorder="1" applyAlignment="1" applyProtection="1">
      <alignment horizontal="center" vertical="center"/>
      <protection locked="0"/>
    </xf>
    <xf numFmtId="166" fontId="96" fillId="0" borderId="91" xfId="0" applyNumberFormat="1" applyFont="1" applyBorder="1" applyAlignment="1" applyProtection="1">
      <alignment horizontal="center" vertical="center"/>
      <protection locked="0"/>
    </xf>
    <xf numFmtId="166" fontId="96" fillId="0" borderId="70" xfId="0" applyNumberFormat="1" applyFont="1" applyBorder="1" applyAlignment="1" applyProtection="1">
      <alignment horizontal="center" vertical="center"/>
      <protection locked="0"/>
    </xf>
    <xf numFmtId="0" fontId="96" fillId="0" borderId="69" xfId="0" applyFont="1" applyBorder="1" applyAlignment="1" applyProtection="1">
      <alignment horizontal="center" vertical="center"/>
      <protection locked="0"/>
    </xf>
    <xf numFmtId="0" fontId="96" fillId="0" borderId="70" xfId="0" applyFont="1" applyBorder="1" applyAlignment="1" applyProtection="1">
      <alignment horizontal="center" vertical="center"/>
      <protection locked="0"/>
    </xf>
    <xf numFmtId="0" fontId="91" fillId="0" borderId="68" xfId="0" applyFont="1" applyBorder="1" applyAlignment="1">
      <alignment horizontal="center"/>
    </xf>
    <xf numFmtId="0" fontId="91" fillId="0" borderId="92" xfId="0" applyFont="1" applyBorder="1" applyAlignment="1">
      <alignment horizontal="center"/>
    </xf>
    <xf numFmtId="0" fontId="50" fillId="5" borderId="0" xfId="0" applyFont="1" applyFill="1" applyAlignment="1">
      <alignment horizontal="center" vertical="center"/>
    </xf>
    <xf numFmtId="0" fontId="50" fillId="5" borderId="84" xfId="0" applyFont="1" applyFill="1" applyBorder="1" applyAlignment="1">
      <alignment horizontal="center" vertical="center"/>
    </xf>
    <xf numFmtId="0" fontId="50" fillId="5" borderId="98" xfId="0" applyFont="1" applyFill="1" applyBorder="1" applyAlignment="1">
      <alignment horizontal="center" vertical="center"/>
    </xf>
    <xf numFmtId="0" fontId="50" fillId="5" borderId="99" xfId="0" applyFont="1" applyFill="1" applyBorder="1" applyAlignment="1">
      <alignment horizontal="center" vertical="center"/>
    </xf>
    <xf numFmtId="0" fontId="46" fillId="0" borderId="89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98" xfId="0" applyFont="1" applyBorder="1" applyAlignment="1">
      <alignment horizontal="right" vertical="center"/>
    </xf>
    <xf numFmtId="0" fontId="96" fillId="0" borderId="96" xfId="0" applyFont="1" applyBorder="1" applyAlignment="1" applyProtection="1">
      <alignment horizontal="center" vertical="center"/>
      <protection locked="0"/>
    </xf>
    <xf numFmtId="0" fontId="96" fillId="0" borderId="68" xfId="0" applyFont="1" applyBorder="1" applyAlignment="1" applyProtection="1">
      <alignment horizontal="center" vertical="center"/>
      <protection locked="0"/>
    </xf>
    <xf numFmtId="0" fontId="96" fillId="0" borderId="92" xfId="0" applyFont="1" applyBorder="1" applyAlignment="1" applyProtection="1">
      <alignment horizontal="center" vertical="center"/>
      <protection locked="0"/>
    </xf>
    <xf numFmtId="0" fontId="16" fillId="0" borderId="83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84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91" fillId="0" borderId="87" xfId="0" applyFont="1" applyBorder="1" applyAlignment="1">
      <alignment horizontal="center" vertical="center" wrapText="1"/>
    </xf>
    <xf numFmtId="0" fontId="91" fillId="0" borderId="68" xfId="0" applyFont="1" applyBorder="1" applyAlignment="1">
      <alignment horizontal="center" vertical="center" wrapText="1"/>
    </xf>
    <xf numFmtId="0" fontId="91" fillId="0" borderId="88" xfId="0" applyFont="1" applyBorder="1" applyAlignment="1">
      <alignment horizontal="center" vertical="center" wrapText="1"/>
    </xf>
    <xf numFmtId="0" fontId="91" fillId="0" borderId="89" xfId="0" applyFont="1" applyBorder="1" applyAlignment="1">
      <alignment horizontal="center" vertical="center" wrapText="1"/>
    </xf>
    <xf numFmtId="0" fontId="91" fillId="0" borderId="90" xfId="0" applyFont="1" applyBorder="1" applyAlignment="1">
      <alignment horizontal="center" vertical="center" wrapText="1"/>
    </xf>
    <xf numFmtId="0" fontId="91" fillId="0" borderId="93" xfId="0" applyFont="1" applyBorder="1" applyAlignment="1">
      <alignment horizontal="center" vertical="center" wrapText="1"/>
    </xf>
    <xf numFmtId="0" fontId="91" fillId="0" borderId="86" xfId="0" applyFont="1" applyBorder="1" applyAlignment="1">
      <alignment horizontal="center" vertical="center" wrapText="1"/>
    </xf>
    <xf numFmtId="0" fontId="91" fillId="0" borderId="94" xfId="0" applyFont="1" applyBorder="1" applyAlignment="1">
      <alignment horizontal="center" vertical="center" wrapText="1"/>
    </xf>
    <xf numFmtId="0" fontId="91" fillId="14" borderId="85" xfId="0" applyFont="1" applyFill="1" applyBorder="1" applyAlignment="1">
      <alignment horizontal="center" vertical="center" wrapText="1"/>
    </xf>
    <xf numFmtId="0" fontId="91" fillId="14" borderId="95" xfId="0" applyFont="1" applyFill="1" applyBorder="1" applyAlignment="1">
      <alignment horizontal="center" vertical="center" wrapText="1"/>
    </xf>
    <xf numFmtId="0" fontId="91" fillId="0" borderId="69" xfId="0" applyFont="1" applyBorder="1" applyAlignment="1">
      <alignment horizontal="center" wrapText="1"/>
    </xf>
    <xf numFmtId="0" fontId="91" fillId="0" borderId="91" xfId="0" applyFont="1" applyBorder="1" applyAlignment="1">
      <alignment horizontal="center" wrapText="1"/>
    </xf>
    <xf numFmtId="0" fontId="91" fillId="0" borderId="70" xfId="0" applyFont="1" applyBorder="1" applyAlignment="1">
      <alignment horizontal="center" wrapText="1"/>
    </xf>
    <xf numFmtId="0" fontId="91" fillId="0" borderId="68" xfId="0" applyFont="1" applyBorder="1" applyAlignment="1">
      <alignment horizontal="center" wrapText="1"/>
    </xf>
    <xf numFmtId="0" fontId="91" fillId="0" borderId="92" xfId="0" applyFont="1" applyBorder="1" applyAlignment="1">
      <alignment horizontal="center" vertical="center" wrapText="1"/>
    </xf>
    <xf numFmtId="1" fontId="12" fillId="12" borderId="40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1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2" xfId="1" applyNumberFormat="1" applyFont="1" applyFill="1" applyBorder="1" applyAlignment="1" applyProtection="1">
      <alignment horizontal="left" vertical="center"/>
      <protection locked="0" hidden="1"/>
    </xf>
    <xf numFmtId="0" fontId="47" fillId="0" borderId="0" xfId="2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6" fillId="0" borderId="0" xfId="3" applyFont="1" applyAlignment="1">
      <alignment horizontal="right" vertical="center"/>
    </xf>
    <xf numFmtId="1" fontId="12" fillId="12" borderId="45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3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6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7" xfId="1" applyNumberFormat="1" applyFont="1" applyFill="1" applyBorder="1" applyAlignment="1" applyProtection="1">
      <alignment horizontal="left" vertical="center"/>
      <protection locked="0" hidden="1"/>
    </xf>
    <xf numFmtId="1" fontId="12" fillId="12" borderId="0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8" xfId="1" applyNumberFormat="1" applyFont="1" applyFill="1" applyBorder="1" applyAlignment="1" applyProtection="1">
      <alignment horizontal="left" vertical="center"/>
      <protection locked="0" hidden="1"/>
    </xf>
    <xf numFmtId="1" fontId="12" fillId="12" borderId="49" xfId="1" applyNumberFormat="1" applyFont="1" applyFill="1" applyBorder="1" applyAlignment="1" applyProtection="1">
      <alignment horizontal="left" vertical="center"/>
      <protection locked="0" hidden="1"/>
    </xf>
    <xf numFmtId="1" fontId="12" fillId="12" borderId="50" xfId="1" applyNumberFormat="1" applyFont="1" applyFill="1" applyBorder="1" applyAlignment="1" applyProtection="1">
      <alignment horizontal="left" vertical="center"/>
      <protection locked="0" hidden="1"/>
    </xf>
    <xf numFmtId="1" fontId="12" fillId="12" borderId="51" xfId="1" applyNumberFormat="1" applyFont="1" applyFill="1" applyBorder="1" applyAlignment="1" applyProtection="1">
      <alignment horizontal="left" vertical="center"/>
      <protection locked="0" hidden="1"/>
    </xf>
    <xf numFmtId="0" fontId="4" fillId="0" borderId="72" xfId="0" applyFont="1" applyBorder="1" applyAlignment="1" applyProtection="1">
      <alignment horizontal="center" vertical="center" wrapText="1"/>
      <protection locked="0" hidden="1"/>
    </xf>
    <xf numFmtId="0" fontId="4" fillId="0" borderId="73" xfId="0" applyFont="1" applyBorder="1" applyAlignment="1" applyProtection="1">
      <alignment horizontal="center" vertical="center" wrapText="1"/>
      <protection locked="0" hidden="1"/>
    </xf>
    <xf numFmtId="0" fontId="4" fillId="0" borderId="74" xfId="0" applyFont="1" applyBorder="1" applyAlignment="1" applyProtection="1">
      <alignment horizontal="center" vertical="center" wrapText="1"/>
      <protection locked="0" hidden="1"/>
    </xf>
    <xf numFmtId="0" fontId="4" fillId="0" borderId="75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0" borderId="76" xfId="0" applyFont="1" applyBorder="1" applyAlignment="1" applyProtection="1">
      <alignment horizontal="center" vertical="center" wrapText="1"/>
      <protection locked="0" hidden="1"/>
    </xf>
    <xf numFmtId="0" fontId="4" fillId="0" borderId="77" xfId="0" applyFont="1" applyBorder="1" applyAlignment="1" applyProtection="1">
      <alignment horizontal="center" vertical="center" wrapText="1"/>
      <protection locked="0" hidden="1"/>
    </xf>
    <xf numFmtId="0" fontId="4" fillId="0" borderId="78" xfId="0" applyFont="1" applyBorder="1" applyAlignment="1" applyProtection="1">
      <alignment horizontal="center" vertical="center" wrapText="1"/>
      <protection locked="0" hidden="1"/>
    </xf>
    <xf numFmtId="0" fontId="4" fillId="0" borderId="79" xfId="0" applyFont="1" applyBorder="1" applyAlignment="1" applyProtection="1">
      <alignment horizontal="center" vertical="center" wrapText="1"/>
      <protection locked="0" hidden="1"/>
    </xf>
    <xf numFmtId="0" fontId="50" fillId="0" borderId="0" xfId="3" applyFont="1" applyAlignment="1">
      <alignment horizontal="center"/>
    </xf>
    <xf numFmtId="9" fontId="24" fillId="0" borderId="0" xfId="3" applyNumberFormat="1" applyFont="1" applyAlignment="1">
      <alignment horizontal="center"/>
    </xf>
    <xf numFmtId="0" fontId="50" fillId="0" borderId="83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84" xfId="0" applyFont="1" applyBorder="1" applyAlignment="1">
      <alignment horizontal="center"/>
    </xf>
    <xf numFmtId="0" fontId="11" fillId="0" borderId="41" xfId="0" applyFont="1" applyBorder="1" applyAlignment="1">
      <alignment horizontal="right" wrapText="1"/>
    </xf>
    <xf numFmtId="0" fontId="11" fillId="0" borderId="38" xfId="0" applyFont="1" applyBorder="1" applyAlignment="1">
      <alignment horizontal="right" vertical="center" wrapText="1"/>
    </xf>
    <xf numFmtId="0" fontId="15" fillId="0" borderId="0" xfId="0" applyFont="1" applyAlignment="1" applyProtection="1">
      <alignment horizontal="left" vertical="center" wrapText="1"/>
      <protection hidden="1"/>
    </xf>
    <xf numFmtId="0" fontId="32" fillId="5" borderId="57" xfId="0" applyFont="1" applyFill="1" applyBorder="1" applyAlignment="1" applyProtection="1">
      <alignment horizontal="right" vertical="center" wrapText="1"/>
      <protection hidden="1"/>
    </xf>
    <xf numFmtId="0" fontId="32" fillId="5" borderId="58" xfId="0" applyFont="1" applyFill="1" applyBorder="1" applyAlignment="1" applyProtection="1">
      <alignment horizontal="right" vertical="center" wrapText="1"/>
      <protection hidden="1"/>
    </xf>
    <xf numFmtId="0" fontId="32" fillId="5" borderId="59" xfId="0" applyFont="1" applyFill="1" applyBorder="1" applyAlignment="1" applyProtection="1">
      <alignment horizontal="right" vertical="center" wrapText="1"/>
      <protection hidden="1"/>
    </xf>
    <xf numFmtId="0" fontId="11" fillId="0" borderId="40" xfId="0" applyFont="1" applyBorder="1" applyAlignment="1">
      <alignment horizontal="right" vertical="center" wrapText="1"/>
    </xf>
    <xf numFmtId="0" fontId="11" fillId="0" borderId="41" xfId="0" applyFont="1" applyBorder="1" applyAlignment="1">
      <alignment horizontal="right" vertical="center" wrapText="1"/>
    </xf>
    <xf numFmtId="0" fontId="11" fillId="0" borderId="42" xfId="0" applyFont="1" applyBorder="1" applyAlignment="1">
      <alignment horizontal="right" vertical="center" wrapText="1"/>
    </xf>
    <xf numFmtId="0" fontId="11" fillId="0" borderId="40" xfId="0" applyFont="1" applyBorder="1" applyAlignment="1" applyProtection="1">
      <alignment horizontal="right" vertical="center"/>
      <protection hidden="1"/>
    </xf>
    <xf numFmtId="0" fontId="11" fillId="0" borderId="41" xfId="0" applyFont="1" applyBorder="1" applyAlignment="1" applyProtection="1">
      <alignment horizontal="right" vertical="center"/>
      <protection hidden="1"/>
    </xf>
    <xf numFmtId="0" fontId="11" fillId="0" borderId="42" xfId="0" applyFont="1" applyBorder="1" applyAlignment="1" applyProtection="1">
      <alignment horizontal="right" vertical="center"/>
      <protection hidden="1"/>
    </xf>
    <xf numFmtId="0" fontId="32" fillId="5" borderId="71" xfId="0" applyFont="1" applyFill="1" applyBorder="1" applyAlignment="1" applyProtection="1">
      <alignment horizontal="center" vertical="center" wrapText="1"/>
      <protection hidden="1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2" fillId="5" borderId="58" xfId="0" applyFont="1" applyFill="1" applyBorder="1" applyAlignment="1">
      <alignment horizontal="center" vertical="center" wrapText="1"/>
    </xf>
    <xf numFmtId="0" fontId="32" fillId="5" borderId="5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55" xfId="0" applyFont="1" applyBorder="1" applyAlignment="1">
      <alignment horizontal="right" vertical="center" wrapText="1"/>
    </xf>
    <xf numFmtId="0" fontId="80" fillId="0" borderId="1" xfId="0" applyFont="1" applyBorder="1" applyAlignment="1" applyProtection="1">
      <alignment vertical="center" wrapText="1"/>
      <protection locked="0" hidden="1"/>
    </xf>
    <xf numFmtId="0" fontId="32" fillId="5" borderId="58" xfId="0" applyFont="1" applyFill="1" applyBorder="1" applyAlignment="1" applyProtection="1">
      <alignment horizontal="center" vertical="center" wrapText="1"/>
      <protection hidden="1"/>
    </xf>
    <xf numFmtId="0" fontId="32" fillId="5" borderId="59" xfId="0" applyFont="1" applyFill="1" applyBorder="1" applyAlignment="1" applyProtection="1">
      <alignment horizontal="center" vertical="center" wrapText="1"/>
      <protection hidden="1"/>
    </xf>
    <xf numFmtId="0" fontId="11" fillId="0" borderId="39" xfId="0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11" fillId="0" borderId="55" xfId="0" applyFont="1" applyBorder="1" applyAlignment="1" applyProtection="1">
      <alignment horizontal="right" vertical="center" wrapText="1"/>
      <protection hidden="1"/>
    </xf>
    <xf numFmtId="0" fontId="80" fillId="0" borderId="2" xfId="0" applyFont="1" applyBorder="1" applyAlignment="1" applyProtection="1">
      <alignment vertical="center" wrapText="1"/>
      <protection locked="0" hidden="1"/>
    </xf>
    <xf numFmtId="0" fontId="80" fillId="0" borderId="3" xfId="0" applyFont="1" applyBorder="1" applyAlignment="1" applyProtection="1">
      <alignment vertical="center" wrapText="1"/>
      <protection locked="0" hidden="1"/>
    </xf>
    <xf numFmtId="0" fontId="80" fillId="0" borderId="4" xfId="0" applyFont="1" applyBorder="1" applyAlignment="1" applyProtection="1">
      <alignment vertical="center" wrapText="1"/>
      <protection locked="0"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right" vertical="center" wrapText="1"/>
      <protection hidden="1"/>
    </xf>
    <xf numFmtId="0" fontId="11" fillId="0" borderId="32" xfId="0" applyFont="1" applyBorder="1" applyAlignment="1" applyProtection="1">
      <alignment horizontal="right" vertical="center" wrapText="1"/>
      <protection hidden="1"/>
    </xf>
    <xf numFmtId="0" fontId="11" fillId="0" borderId="56" xfId="0" applyFont="1" applyBorder="1" applyAlignment="1" applyProtection="1">
      <alignment horizontal="right" vertical="center" wrapText="1"/>
      <protection hidden="1"/>
    </xf>
    <xf numFmtId="0" fontId="34" fillId="0" borderId="16" xfId="0" applyFont="1" applyBorder="1" applyAlignment="1" applyProtection="1">
      <alignment horizontal="right" vertical="center" wrapText="1"/>
      <protection hidden="1"/>
    </xf>
    <xf numFmtId="0" fontId="11" fillId="0" borderId="17" xfId="0" applyFont="1" applyBorder="1" applyAlignment="1" applyProtection="1">
      <alignment horizontal="right" vertical="center" wrapText="1"/>
      <protection hidden="1"/>
    </xf>
    <xf numFmtId="0" fontId="11" fillId="0" borderId="18" xfId="0" applyFont="1" applyBorder="1" applyAlignment="1" applyProtection="1">
      <alignment horizontal="right" vertical="center" wrapText="1"/>
      <protection hidden="1"/>
    </xf>
    <xf numFmtId="0" fontId="11" fillId="0" borderId="16" xfId="0" applyFont="1" applyBorder="1" applyAlignment="1" applyProtection="1">
      <alignment horizontal="right" vertical="center" wrapText="1"/>
      <protection hidden="1"/>
    </xf>
    <xf numFmtId="0" fontId="11" fillId="0" borderId="31" xfId="0" applyFont="1" applyBorder="1" applyAlignment="1">
      <alignment horizontal="right" vertical="center" wrapText="1"/>
    </xf>
    <xf numFmtId="0" fontId="11" fillId="0" borderId="32" xfId="0" applyFont="1" applyBorder="1" applyAlignment="1">
      <alignment horizontal="right" vertical="center" wrapText="1"/>
    </xf>
    <xf numFmtId="0" fontId="11" fillId="0" borderId="56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34" xfId="0" applyFont="1" applyBorder="1" applyAlignment="1" applyProtection="1">
      <alignment horizontal="right" vertical="center" wrapText="1"/>
      <protection hidden="1"/>
    </xf>
    <xf numFmtId="0" fontId="11" fillId="0" borderId="35" xfId="0" applyFont="1" applyBorder="1" applyAlignment="1" applyProtection="1">
      <alignment horizontal="right" vertical="center" wrapText="1"/>
      <protection hidden="1"/>
    </xf>
    <xf numFmtId="0" fontId="11" fillId="0" borderId="36" xfId="0" applyFont="1" applyBorder="1" applyAlignment="1" applyProtection="1">
      <alignment horizontal="right" vertical="center" wrapText="1"/>
      <protection hidden="1"/>
    </xf>
    <xf numFmtId="0" fontId="11" fillId="0" borderId="54" xfId="0" applyFont="1" applyBorder="1" applyAlignment="1" applyProtection="1">
      <alignment horizontal="right" vertical="center" wrapText="1"/>
      <protection hidden="1"/>
    </xf>
    <xf numFmtId="0" fontId="80" fillId="0" borderId="2" xfId="0" applyFont="1" applyBorder="1" applyAlignment="1" applyProtection="1">
      <alignment horizontal="center" vertical="center" wrapText="1"/>
      <protection locked="0" hidden="1"/>
    </xf>
    <xf numFmtId="0" fontId="80" fillId="0" borderId="3" xfId="0" applyFont="1" applyBorder="1" applyAlignment="1" applyProtection="1">
      <alignment horizontal="center" vertical="center" wrapText="1"/>
      <protection locked="0" hidden="1"/>
    </xf>
    <xf numFmtId="0" fontId="80" fillId="0" borderId="4" xfId="0" applyFont="1" applyBorder="1" applyAlignment="1" applyProtection="1">
      <alignment horizontal="center" vertical="center" wrapText="1"/>
      <protection locked="0" hidden="1"/>
    </xf>
    <xf numFmtId="0" fontId="29" fillId="5" borderId="1" xfId="0" applyFont="1" applyFill="1" applyBorder="1" applyAlignment="1">
      <alignment horizontal="center" wrapText="1"/>
    </xf>
    <xf numFmtId="0" fontId="12" fillId="6" borderId="4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4" fillId="12" borderId="3" xfId="0" applyFont="1" applyFill="1" applyBorder="1" applyAlignment="1" applyProtection="1">
      <alignment horizontal="left" vertical="center"/>
      <protection locked="0" hidden="1"/>
    </xf>
    <xf numFmtId="0" fontId="4" fillId="12" borderId="4" xfId="0" applyFont="1" applyFill="1" applyBorder="1" applyAlignment="1" applyProtection="1">
      <alignment horizontal="left" vertical="center"/>
      <protection locked="0" hidden="1"/>
    </xf>
    <xf numFmtId="49" fontId="4" fillId="12" borderId="3" xfId="0" quotePrefix="1" applyNumberFormat="1" applyFont="1" applyFill="1" applyBorder="1" applyAlignment="1" applyProtection="1">
      <alignment horizontal="left" vertical="center"/>
      <protection locked="0" hidden="1"/>
    </xf>
    <xf numFmtId="49" fontId="4" fillId="12" borderId="3" xfId="0" applyNumberFormat="1" applyFont="1" applyFill="1" applyBorder="1" applyAlignment="1" applyProtection="1">
      <alignment horizontal="left" vertical="center"/>
      <protection locked="0" hidden="1"/>
    </xf>
    <xf numFmtId="49" fontId="4" fillId="12" borderId="4" xfId="0" applyNumberFormat="1" applyFont="1" applyFill="1" applyBorder="1" applyAlignment="1" applyProtection="1">
      <alignment horizontal="left" vertical="center"/>
      <protection locked="0" hidden="1"/>
    </xf>
    <xf numFmtId="0" fontId="29" fillId="5" borderId="60" xfId="0" applyFont="1" applyFill="1" applyBorder="1" applyAlignment="1">
      <alignment horizontal="center"/>
    </xf>
    <xf numFmtId="0" fontId="29" fillId="5" borderId="61" xfId="0" applyFont="1" applyFill="1" applyBorder="1" applyAlignment="1">
      <alignment horizontal="center"/>
    </xf>
    <xf numFmtId="0" fontId="29" fillId="5" borderId="62" xfId="0" applyFont="1" applyFill="1" applyBorder="1" applyAlignment="1">
      <alignment horizontal="center"/>
    </xf>
    <xf numFmtId="0" fontId="29" fillId="5" borderId="63" xfId="0" applyFont="1" applyFill="1" applyBorder="1" applyAlignment="1">
      <alignment horizontal="center"/>
    </xf>
    <xf numFmtId="0" fontId="29" fillId="5" borderId="3" xfId="0" applyFont="1" applyFill="1" applyBorder="1" applyAlignment="1">
      <alignment horizontal="center"/>
    </xf>
    <xf numFmtId="0" fontId="29" fillId="5" borderId="64" xfId="0" applyFont="1" applyFill="1" applyBorder="1" applyAlignment="1">
      <alignment horizontal="center"/>
    </xf>
    <xf numFmtId="0" fontId="29" fillId="5" borderId="65" xfId="0" applyFont="1" applyFill="1" applyBorder="1" applyAlignment="1">
      <alignment horizontal="center"/>
    </xf>
    <xf numFmtId="0" fontId="29" fillId="5" borderId="66" xfId="0" applyFont="1" applyFill="1" applyBorder="1" applyAlignment="1">
      <alignment horizontal="center"/>
    </xf>
    <xf numFmtId="0" fontId="29" fillId="5" borderId="6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textRotation="90"/>
    </xf>
    <xf numFmtId="0" fontId="29" fillId="5" borderId="13" xfId="0" applyFont="1" applyFill="1" applyBorder="1" applyAlignment="1">
      <alignment horizontal="center"/>
    </xf>
    <xf numFmtId="164" fontId="4" fillId="12" borderId="3" xfId="0" applyNumberFormat="1" applyFont="1" applyFill="1" applyBorder="1" applyAlignment="1" applyProtection="1">
      <alignment horizontal="left" vertical="center"/>
      <protection locked="0" hidden="1"/>
    </xf>
    <xf numFmtId="164" fontId="4" fillId="12" borderId="4" xfId="0" applyNumberFormat="1" applyFont="1" applyFill="1" applyBorder="1" applyAlignment="1" applyProtection="1">
      <alignment horizontal="left" vertical="center"/>
      <protection locked="0" hidden="1"/>
    </xf>
    <xf numFmtId="0" fontId="4" fillId="0" borderId="5" xfId="0" applyFont="1" applyBorder="1" applyAlignment="1" applyProtection="1">
      <alignment horizontal="right"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8" fillId="12" borderId="3" xfId="0" applyFont="1" applyFill="1" applyBorder="1" applyAlignment="1" applyProtection="1">
      <alignment horizontal="left" vertical="center"/>
      <protection locked="0" hidden="1"/>
    </xf>
    <xf numFmtId="0" fontId="8" fillId="12" borderId="4" xfId="0" applyFont="1" applyFill="1" applyBorder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right" vertical="center"/>
      <protection locked="0" hidden="1"/>
    </xf>
    <xf numFmtId="1" fontId="4" fillId="0" borderId="4" xfId="0" applyNumberFormat="1" applyFont="1" applyBorder="1" applyAlignment="1" applyProtection="1">
      <alignment horizontal="right" vertical="center"/>
      <protection locked="0" hidden="1"/>
    </xf>
    <xf numFmtId="0" fontId="31" fillId="0" borderId="0" xfId="0" applyFont="1" applyAlignment="1">
      <alignment horizontal="center" vertical="center"/>
    </xf>
    <xf numFmtId="164" fontId="4" fillId="4" borderId="3" xfId="0" applyNumberFormat="1" applyFont="1" applyFill="1" applyBorder="1" applyAlignment="1" applyProtection="1">
      <alignment horizontal="center" vertical="center"/>
      <protection hidden="1"/>
    </xf>
    <xf numFmtId="164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0" fillId="5" borderId="6" xfId="0" applyFont="1" applyFill="1" applyBorder="1" applyAlignment="1" applyProtection="1">
      <alignment horizontal="center" vertical="center"/>
      <protection hidden="1"/>
    </xf>
    <xf numFmtId="0" fontId="40" fillId="5" borderId="0" xfId="0" applyFont="1" applyFill="1" applyAlignment="1" applyProtection="1">
      <alignment horizontal="center" vertical="center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28" fillId="5" borderId="16" xfId="0" applyFont="1" applyFill="1" applyBorder="1" applyAlignment="1" applyProtection="1">
      <alignment horizontal="center" vertical="center" wrapText="1"/>
      <protection hidden="1"/>
    </xf>
    <xf numFmtId="0" fontId="28" fillId="5" borderId="17" xfId="0" applyFont="1" applyFill="1" applyBorder="1" applyAlignment="1" applyProtection="1">
      <alignment horizontal="center" vertical="center" wrapText="1"/>
      <protection hidden="1"/>
    </xf>
    <xf numFmtId="0" fontId="28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20" fillId="5" borderId="8" xfId="0" applyFont="1" applyFill="1" applyBorder="1" applyAlignment="1" applyProtection="1">
      <alignment horizontal="right" vertical="center" wrapText="1"/>
      <protection hidden="1"/>
    </xf>
    <xf numFmtId="0" fontId="20" fillId="5" borderId="0" xfId="0" applyFont="1" applyFill="1" applyAlignment="1" applyProtection="1">
      <alignment horizontal="righ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wrapText="1"/>
      <protection hidden="1"/>
    </xf>
    <xf numFmtId="0" fontId="11" fillId="0" borderId="35" xfId="0" applyFont="1" applyBorder="1" applyAlignment="1" applyProtection="1">
      <alignment horizontal="center" wrapText="1"/>
      <protection hidden="1"/>
    </xf>
    <xf numFmtId="0" fontId="11" fillId="0" borderId="36" xfId="0" applyFont="1" applyBorder="1" applyAlignment="1" applyProtection="1">
      <alignment horizontal="center" wrapText="1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12" fillId="4" borderId="13" xfId="1" applyNumberFormat="1" applyFont="1" applyFill="1" applyBorder="1" applyAlignment="1" applyProtection="1">
      <alignment horizontal="center" vertical="center"/>
      <protection hidden="1"/>
    </xf>
    <xf numFmtId="0" fontId="12" fillId="4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7" xfId="0" applyFont="1" applyBorder="1" applyAlignment="1" applyProtection="1">
      <alignment horizontal="center" vertical="center" wrapText="1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center" wrapText="1"/>
      <protection hidden="1"/>
    </xf>
    <xf numFmtId="0" fontId="11" fillId="0" borderId="32" xfId="0" applyFont="1" applyBorder="1" applyAlignment="1" applyProtection="1">
      <alignment horizontal="left" vertical="center" wrapText="1"/>
      <protection hidden="1"/>
    </xf>
    <xf numFmtId="0" fontId="11" fillId="0" borderId="33" xfId="0" applyFont="1" applyBorder="1" applyAlignment="1" applyProtection="1">
      <alignment horizontal="left" vertical="center" wrapText="1"/>
      <protection hidden="1"/>
    </xf>
    <xf numFmtId="0" fontId="28" fillId="5" borderId="16" xfId="0" applyFont="1" applyFill="1" applyBorder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textRotation="90"/>
    </xf>
    <xf numFmtId="0" fontId="1" fillId="5" borderId="28" xfId="0" applyFont="1" applyFill="1" applyBorder="1" applyAlignment="1">
      <alignment horizontal="center" textRotation="90"/>
    </xf>
    <xf numFmtId="0" fontId="28" fillId="5" borderId="22" xfId="0" applyFont="1" applyFill="1" applyBorder="1" applyAlignment="1">
      <alignment horizontal="center"/>
    </xf>
    <xf numFmtId="0" fontId="28" fillId="5" borderId="23" xfId="0" applyFont="1" applyFill="1" applyBorder="1" applyAlignment="1">
      <alignment horizontal="center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 vertical="center"/>
      <protection hidden="1"/>
    </xf>
    <xf numFmtId="0" fontId="22" fillId="5" borderId="6" xfId="0" applyFont="1" applyFill="1" applyBorder="1" applyAlignment="1" applyProtection="1">
      <alignment horizontal="center" vertical="center"/>
      <protection hidden="1"/>
    </xf>
    <xf numFmtId="0" fontId="22" fillId="5" borderId="0" xfId="0" applyFont="1" applyFill="1" applyAlignment="1" applyProtection="1">
      <alignment horizontal="center" vertical="center"/>
      <protection hidden="1"/>
    </xf>
  </cellXfs>
  <cellStyles count="4">
    <cellStyle name="Hyperlink" xfId="2" builtinId="8"/>
    <cellStyle name="Normal" xfId="0" builtinId="0"/>
    <cellStyle name="Normal 2 5" xfId="3" xr:uid="{F1349A2E-0C2E-BB49-95AF-63AEAE852698}"/>
    <cellStyle name="Percent" xfId="1" builtinId="5"/>
  </cellStyles>
  <dxfs count="240"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0061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b/>
        <i val="0"/>
        <color theme="0" tint="-4.9989318521683403E-2"/>
      </font>
      <fill>
        <patternFill>
          <bgColor rgb="FF006100"/>
        </patternFill>
      </fill>
    </dxf>
    <dxf>
      <font>
        <b/>
        <i val="0"/>
      </font>
      <fill>
        <patternFill>
          <fgColor rgb="FFCD7F32"/>
          <bgColor rgb="FFCD7F32"/>
        </patternFill>
      </fill>
    </dxf>
    <dxf>
      <font>
        <b/>
        <i val="0"/>
      </font>
      <fill>
        <patternFill>
          <fgColor rgb="FFC0C0C0"/>
          <bgColor rgb="FFC0C0C0"/>
        </patternFill>
      </fill>
    </dxf>
    <dxf>
      <font>
        <b/>
        <i val="0"/>
      </font>
      <fill>
        <patternFill>
          <fgColor rgb="FFDAA520"/>
          <bgColor rgb="FFFFC000"/>
        </patternFill>
      </fill>
    </dxf>
    <dxf>
      <font>
        <b/>
        <i val="0"/>
      </font>
      <fill>
        <patternFill>
          <bgColor rgb="FFCD7F32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 patternType="solid">
          <fgColor rgb="FFCD9D32"/>
          <bgColor rgb="FFC0C0C0"/>
        </patternFill>
      </fill>
    </dxf>
    <dxf>
      <fill>
        <patternFill>
          <bgColor rgb="FFA6C9E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 patternType="solid">
          <fgColor rgb="FFCD9D32"/>
          <bgColor rgb="FFC0C0C0"/>
        </patternFill>
      </fill>
    </dxf>
    <dxf>
      <font>
        <b/>
        <i val="0"/>
      </font>
      <fill>
        <patternFill>
          <bgColor rgb="FFCD7F32"/>
        </patternFill>
      </fill>
    </dxf>
    <dxf>
      <fill>
        <patternFill>
          <bgColor rgb="FFA6C9E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 patternType="solid">
          <fgColor rgb="FFCD9D32"/>
          <bgColor rgb="FFC0C0C0"/>
        </patternFill>
      </fill>
    </dxf>
    <dxf>
      <font>
        <b/>
        <i val="0"/>
      </font>
      <fill>
        <patternFill>
          <bgColor rgb="FFCD7F32"/>
        </patternFill>
      </fill>
    </dxf>
    <dxf>
      <fill>
        <patternFill>
          <bgColor rgb="FFFFC00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D7F32"/>
        </patternFill>
      </fill>
    </dxf>
    <dxf>
      <fill>
        <patternFill>
          <bgColor rgb="FF996600"/>
        </patternFill>
      </fill>
    </dxf>
    <dxf>
      <fill>
        <patternFill>
          <bgColor rgb="FFA6C9ED"/>
        </patternFill>
      </fill>
    </dxf>
    <dxf>
      <fill>
        <patternFill>
          <bgColor rgb="FFA6C9ED"/>
        </patternFill>
      </fill>
    </dxf>
    <dxf>
      <font>
        <color rgb="FF008000"/>
      </font>
      <fill>
        <patternFill patternType="none">
          <bgColor auto="1"/>
        </patternFill>
      </fill>
    </dxf>
    <dxf>
      <font>
        <color rgb="FF008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8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8000"/>
      </font>
      <fill>
        <patternFill patternType="none">
          <bgColor auto="1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FFB612"/>
        </patternFill>
      </fill>
    </dxf>
    <dxf>
      <fill>
        <patternFill>
          <bgColor rgb="FFEF7721"/>
        </patternFill>
      </fill>
    </dxf>
    <dxf>
      <fill>
        <patternFill>
          <bgColor rgb="FFA2D638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ont>
        <color theme="0"/>
      </font>
      <fill>
        <patternFill>
          <bgColor rgb="FF52C26F"/>
        </patternFill>
      </fill>
    </dxf>
    <dxf>
      <fill>
        <patternFill>
          <bgColor rgb="FFE74F3F"/>
        </patternFill>
      </fill>
    </dxf>
    <dxf>
      <font>
        <color theme="0" tint="-4.9989318521683403E-2"/>
      </font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F7721"/>
        </patternFill>
      </fill>
    </dxf>
    <dxf>
      <fill>
        <patternFill>
          <bgColor rgb="FFA2D638"/>
        </patternFill>
      </fill>
    </dxf>
    <dxf>
      <fill>
        <patternFill>
          <bgColor rgb="FFFFB612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04C3D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  <dxf>
      <fill>
        <patternFill>
          <bgColor rgb="FF52C26F"/>
        </patternFill>
      </fill>
    </dxf>
    <dxf>
      <fill>
        <patternFill>
          <bgColor rgb="FFE74F3F"/>
        </patternFill>
      </fill>
    </dxf>
  </dxfs>
  <tableStyles count="0" defaultTableStyle="TableStyleMedium2" defaultPivotStyle="PivotStyleLight16"/>
  <colors>
    <mruColors>
      <color rgb="FFC0C0C0"/>
      <color rgb="FFFFC000"/>
      <color rgb="FFCD7F32"/>
      <color rgb="FFA6C9ED"/>
      <color rgb="FF996600"/>
      <color rgb="FFCC3300"/>
      <color rgb="FFCC6600"/>
      <color rgb="FFE04C3D"/>
      <color rgb="FF52C26F"/>
      <color rgb="FF2C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14069</xdr:colOff>
      <xdr:row>0</xdr:row>
      <xdr:rowOff>228600</xdr:rowOff>
    </xdr:from>
    <xdr:to>
      <xdr:col>4</xdr:col>
      <xdr:colOff>876300</xdr:colOff>
      <xdr:row>1</xdr:row>
      <xdr:rowOff>488950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ADB639B6-36F4-EF47-A170-3545CC19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834"/>
        <a:stretch>
          <a:fillRect/>
        </a:stretch>
      </xdr:blipFill>
      <xdr:spPr bwMode="auto">
        <a:xfrm>
          <a:off x="293469" y="228600"/>
          <a:ext cx="2843431" cy="76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23</xdr:col>
      <xdr:colOff>415925</xdr:colOff>
      <xdr:row>0</xdr:row>
      <xdr:rowOff>25400</xdr:rowOff>
    </xdr:from>
    <xdr:ext cx="1080000" cy="1080000"/>
    <xdr:pic>
      <xdr:nvPicPr>
        <xdr:cNvPr id="3" name="Picture 2" descr="A picture containing outdoor object, pinwheel, envelope&#10;&#10;Description automatically generated">
          <a:extLst>
            <a:ext uri="{FF2B5EF4-FFF2-40B4-BE49-F238E27FC236}">
              <a16:creationId xmlns:a16="http://schemas.microsoft.com/office/drawing/2014/main" id="{60A02B97-5B64-1147-A51A-8C525C054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6825" y="25400"/>
          <a:ext cx="1080000" cy="108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3</xdr:col>
      <xdr:colOff>1130985</xdr:colOff>
      <xdr:row>1</xdr:row>
      <xdr:rowOff>81990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F3C29929-AC9B-456F-9497-6E6FD6AD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834"/>
        <a:stretch>
          <a:fillRect/>
        </a:stretch>
      </xdr:blipFill>
      <xdr:spPr bwMode="auto">
        <a:xfrm>
          <a:off x="209550" y="0"/>
          <a:ext cx="2283510" cy="586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323103</xdr:colOff>
      <xdr:row>0</xdr:row>
      <xdr:rowOff>0</xdr:rowOff>
    </xdr:from>
    <xdr:to>
      <xdr:col>18</xdr:col>
      <xdr:colOff>1547906</xdr:colOff>
      <xdr:row>2</xdr:row>
      <xdr:rowOff>114300</xdr:rowOff>
    </xdr:to>
    <xdr:pic>
      <xdr:nvPicPr>
        <xdr:cNvPr id="13" name="Picture 12" descr="A picture containing outdoor object, pinwheel, envelope&#10;&#10;Description automatically generated">
          <a:extLst>
            <a:ext uri="{FF2B5EF4-FFF2-40B4-BE49-F238E27FC236}">
              <a16:creationId xmlns:a16="http://schemas.microsoft.com/office/drawing/2014/main" id="{E1D9C931-18AA-4CF9-87F5-0F53AE5F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6397" y="0"/>
          <a:ext cx="1224803" cy="1130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cques Kuypers" id="{71BB486B-2BC3-4489-AE93-0E6C12B5B6E7}" userId="3288f6071694648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35" dT="2026-04-29T08:21:49.84" personId="{71BB486B-2BC3-4489-AE93-0E6C12B5B6E7}" id="{B7918E6D-B852-4DD9-B301-D0137CB53695}">
    <text>The Pack Scouter needs to have at least one Moments that Matter meeting with each adult that has completed training from IAL upwards.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0D76-3547-3240-B6A6-A68339D41F30}">
  <sheetPr>
    <pageSetUpPr fitToPage="1"/>
  </sheetPr>
  <dimension ref="A1:DI175"/>
  <sheetViews>
    <sheetView showGridLines="0" tabSelected="1" zoomScale="90" zoomScaleNormal="90" workbookViewId="0">
      <selection activeCell="V22" sqref="V22:X22"/>
    </sheetView>
  </sheetViews>
  <sheetFormatPr defaultColWidth="9.109375" defaultRowHeight="16.2"/>
  <cols>
    <col min="1" max="1" width="3.6640625" style="90" customWidth="1"/>
    <col min="2" max="2" width="5.33203125" style="107" customWidth="1"/>
    <col min="3" max="3" width="12.77734375" style="90" customWidth="1"/>
    <col min="4" max="4" width="7.77734375" style="90" customWidth="1"/>
    <col min="5" max="6" width="15.77734375" style="90" customWidth="1"/>
    <col min="7" max="7" width="1.77734375" style="90" customWidth="1"/>
    <col min="8" max="8" width="8.33203125" style="90" customWidth="1"/>
    <col min="9" max="9" width="1.77734375" style="90" customWidth="1"/>
    <col min="10" max="10" width="9.77734375" style="79" customWidth="1"/>
    <col min="11" max="11" width="6.77734375" style="106" customWidth="1"/>
    <col min="12" max="12" width="8.33203125" style="106" customWidth="1"/>
    <col min="13" max="13" width="5.77734375" style="90" customWidth="1"/>
    <col min="14" max="15" width="9.77734375" style="90" customWidth="1"/>
    <col min="16" max="16" width="5.77734375" style="136" customWidth="1"/>
    <col min="17" max="17" width="5.77734375" style="181" customWidth="1"/>
    <col min="18" max="19" width="9.77734375" style="90" customWidth="1"/>
    <col min="20" max="20" width="3.88671875" style="136" customWidth="1"/>
    <col min="21" max="21" width="7.109375" style="90" customWidth="1"/>
    <col min="22" max="22" width="18.77734375" style="90" customWidth="1"/>
    <col min="23" max="23" width="23.77734375" style="90" customWidth="1"/>
    <col min="24" max="24" width="16.77734375" style="90" customWidth="1"/>
    <col min="25" max="25" width="3.6640625" style="90" customWidth="1"/>
    <col min="26" max="26" width="10.77734375" style="68" customWidth="1"/>
    <col min="27" max="28" width="10.77734375" style="237" hidden="1" customWidth="1"/>
    <col min="29" max="29" width="10.77734375" style="238" hidden="1" customWidth="1"/>
    <col min="30" max="31" width="10.77734375" style="237" hidden="1" customWidth="1"/>
    <col min="32" max="32" width="10.77734375" style="344" hidden="1" customWidth="1"/>
    <col min="33" max="33" width="10.77734375" style="142" customWidth="1"/>
    <col min="34" max="34" width="9.109375" style="142"/>
    <col min="35" max="16384" width="9.109375" style="90"/>
  </cols>
  <sheetData>
    <row r="1" spans="1:34" s="11" customFormat="1" ht="40.049999999999997" customHeight="1">
      <c r="A1" s="8"/>
      <c r="B1" s="8"/>
      <c r="C1" s="8"/>
      <c r="D1" s="8"/>
      <c r="E1" s="8"/>
      <c r="F1" s="3"/>
      <c r="G1" s="3"/>
      <c r="H1" s="3"/>
      <c r="I1" s="3"/>
      <c r="J1" s="6"/>
      <c r="K1" s="3"/>
      <c r="L1" s="6"/>
      <c r="M1" s="8"/>
      <c r="N1" s="8"/>
      <c r="O1" s="8"/>
      <c r="P1" s="126"/>
      <c r="Q1" s="169"/>
      <c r="R1" s="8"/>
      <c r="S1" s="8"/>
      <c r="T1" s="126"/>
      <c r="U1" s="8"/>
      <c r="V1" s="8"/>
      <c r="W1" s="8"/>
      <c r="X1" s="8"/>
      <c r="Y1" s="8"/>
      <c r="Z1" s="68"/>
      <c r="AA1" s="237"/>
      <c r="AB1" s="237"/>
      <c r="AC1" s="238"/>
      <c r="AD1" s="237"/>
      <c r="AE1" s="237"/>
      <c r="AF1" s="343"/>
      <c r="AG1" s="192"/>
      <c r="AH1" s="192"/>
    </row>
    <row r="2" spans="1:34" s="11" customFormat="1" ht="39.75" customHeight="1">
      <c r="A2" s="8"/>
      <c r="B2" s="538" t="s">
        <v>192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8"/>
      <c r="Z2" s="68"/>
      <c r="AA2" s="237"/>
      <c r="AB2" s="237"/>
      <c r="AC2" s="238"/>
      <c r="AD2" s="237"/>
      <c r="AE2" s="237"/>
      <c r="AF2" s="343"/>
      <c r="AG2" s="192"/>
      <c r="AH2" s="192"/>
    </row>
    <row r="3" spans="1:34" s="11" customFormat="1" ht="10.050000000000001" customHeight="1">
      <c r="A3" s="8"/>
      <c r="B3" s="8"/>
      <c r="C3" s="8"/>
      <c r="D3" s="8"/>
      <c r="E3" s="8"/>
      <c r="F3" s="3"/>
      <c r="G3" s="3"/>
      <c r="H3" s="3"/>
      <c r="I3" s="3"/>
      <c r="J3" s="6"/>
      <c r="K3" s="3"/>
      <c r="L3" s="6"/>
      <c r="M3" s="8"/>
      <c r="N3" s="8"/>
      <c r="O3" s="8"/>
      <c r="P3" s="126"/>
      <c r="Q3" s="169"/>
      <c r="R3" s="8"/>
      <c r="S3" s="8"/>
      <c r="T3" s="126"/>
      <c r="U3" s="8"/>
      <c r="V3" s="8"/>
      <c r="W3" s="8"/>
      <c r="X3" s="8"/>
      <c r="Y3" s="8"/>
      <c r="Z3" s="68"/>
      <c r="AA3" s="237"/>
      <c r="AB3" s="237"/>
      <c r="AC3" s="238"/>
      <c r="AD3" s="237"/>
      <c r="AE3" s="237"/>
      <c r="AF3" s="343"/>
      <c r="AG3" s="192"/>
      <c r="AH3" s="192"/>
    </row>
    <row r="4" spans="1:34" s="11" customFormat="1" ht="19.95" customHeight="1">
      <c r="A4" s="8"/>
      <c r="B4" s="108"/>
      <c r="C4" s="108"/>
      <c r="D4" s="108"/>
      <c r="E4" s="108"/>
      <c r="F4" s="108"/>
      <c r="G4" s="108"/>
      <c r="H4" s="108"/>
      <c r="I4" s="108"/>
      <c r="J4" s="109"/>
      <c r="K4" s="110"/>
      <c r="L4" s="110"/>
      <c r="M4" s="108"/>
      <c r="N4" s="108"/>
      <c r="O4" s="108"/>
      <c r="P4" s="134"/>
      <c r="Q4" s="170"/>
      <c r="R4" s="108"/>
      <c r="S4" s="108"/>
      <c r="T4" s="134"/>
      <c r="U4" s="108"/>
      <c r="V4" s="108"/>
      <c r="W4" s="108"/>
      <c r="X4" s="108"/>
      <c r="Y4" s="17"/>
      <c r="Z4" s="68"/>
      <c r="AA4" s="237"/>
      <c r="AB4" s="237"/>
      <c r="AC4" s="238"/>
      <c r="AD4" s="237"/>
      <c r="AE4" s="237"/>
      <c r="AF4" s="343"/>
      <c r="AG4" s="192"/>
      <c r="AH4" s="192"/>
    </row>
    <row r="5" spans="1:34" s="11" customFormat="1" ht="9.75" customHeight="1">
      <c r="A5" s="8"/>
      <c r="B5" s="8"/>
      <c r="C5" s="8"/>
      <c r="D5" s="8"/>
      <c r="E5" s="8"/>
      <c r="F5" s="8"/>
      <c r="G5" s="8"/>
      <c r="H5" s="8"/>
      <c r="I5" s="8"/>
      <c r="J5" s="9"/>
      <c r="K5" s="10"/>
      <c r="L5" s="10"/>
      <c r="M5" s="8"/>
      <c r="N5" s="8"/>
      <c r="O5" s="8"/>
      <c r="P5" s="126"/>
      <c r="Q5" s="169"/>
      <c r="R5" s="8"/>
      <c r="S5" s="8"/>
      <c r="T5" s="126"/>
      <c r="U5" s="8"/>
      <c r="V5" s="8"/>
      <c r="W5" s="8"/>
      <c r="X5" s="8"/>
      <c r="Y5" s="8"/>
      <c r="Z5" s="68"/>
      <c r="AA5" s="237"/>
      <c r="AB5" s="237"/>
      <c r="AC5" s="238"/>
      <c r="AD5" s="237"/>
      <c r="AE5" s="237"/>
      <c r="AF5" s="343"/>
      <c r="AG5" s="192"/>
      <c r="AH5" s="192"/>
    </row>
    <row r="6" spans="1:34" ht="25.05" customHeight="1">
      <c r="A6" s="87"/>
      <c r="B6" s="511" t="s">
        <v>79</v>
      </c>
      <c r="C6" s="512"/>
      <c r="D6" s="533"/>
      <c r="E6" s="533"/>
      <c r="F6" s="534"/>
      <c r="G6" s="366"/>
      <c r="H6" s="366"/>
      <c r="I6" s="87"/>
      <c r="J6" s="511" t="s">
        <v>9</v>
      </c>
      <c r="K6" s="512"/>
      <c r="L6" s="512"/>
      <c r="M6" s="512"/>
      <c r="N6" s="512"/>
      <c r="O6" s="539" t="str">
        <f ca="1">"1 January - 31 December " &amp; YEAR(TODAY())</f>
        <v>1 January - 31 December 2026</v>
      </c>
      <c r="P6" s="539"/>
      <c r="Q6" s="539"/>
      <c r="R6" s="539"/>
      <c r="S6" s="540"/>
      <c r="T6" s="129"/>
      <c r="U6" s="18"/>
      <c r="V6" s="541" t="s">
        <v>82</v>
      </c>
      <c r="W6" s="541"/>
      <c r="X6" s="541"/>
      <c r="Y6" s="19"/>
      <c r="Z6" s="199"/>
      <c r="AH6" s="236"/>
    </row>
    <row r="7" spans="1:34" ht="25.05" customHeight="1">
      <c r="A7" s="87"/>
      <c r="B7" s="511" t="s">
        <v>80</v>
      </c>
      <c r="C7" s="512"/>
      <c r="D7" s="533"/>
      <c r="E7" s="533"/>
      <c r="F7" s="534"/>
      <c r="G7" s="366"/>
      <c r="H7" s="366"/>
      <c r="I7" s="87"/>
      <c r="J7" s="511" t="s">
        <v>118</v>
      </c>
      <c r="K7" s="512"/>
      <c r="L7" s="512"/>
      <c r="M7" s="512"/>
      <c r="N7" s="512"/>
      <c r="O7" s="529"/>
      <c r="P7" s="529"/>
      <c r="Q7" s="529"/>
      <c r="R7" s="529"/>
      <c r="S7" s="530"/>
      <c r="T7" s="129"/>
      <c r="U7" s="18"/>
      <c r="V7" s="542"/>
      <c r="W7" s="542"/>
      <c r="X7" s="542"/>
      <c r="Y7" s="19"/>
      <c r="Z7" s="195"/>
    </row>
    <row r="8" spans="1:34" ht="25.05" customHeight="1">
      <c r="A8" s="87"/>
      <c r="B8" s="531" t="s">
        <v>81</v>
      </c>
      <c r="C8" s="532"/>
      <c r="D8" s="533"/>
      <c r="E8" s="533"/>
      <c r="F8" s="534"/>
      <c r="G8" s="366"/>
      <c r="H8" s="366"/>
      <c r="I8" s="87"/>
      <c r="J8" s="511" t="s">
        <v>119</v>
      </c>
      <c r="K8" s="512"/>
      <c r="L8" s="512"/>
      <c r="M8" s="512"/>
      <c r="N8" s="512"/>
      <c r="O8" s="529"/>
      <c r="P8" s="529"/>
      <c r="Q8" s="529"/>
      <c r="R8" s="529"/>
      <c r="S8" s="530"/>
      <c r="T8" s="129"/>
      <c r="U8" s="18"/>
      <c r="V8" s="542"/>
      <c r="W8" s="542"/>
      <c r="X8" s="542"/>
      <c r="Y8" s="19"/>
      <c r="Z8" s="195"/>
    </row>
    <row r="9" spans="1:34" ht="25.05" customHeight="1">
      <c r="A9" s="87"/>
      <c r="B9" s="536" t="s">
        <v>149</v>
      </c>
      <c r="C9" s="537"/>
      <c r="D9" s="87"/>
      <c r="E9" s="260">
        <v>3</v>
      </c>
      <c r="F9" s="87"/>
      <c r="G9" s="87"/>
      <c r="H9" s="87"/>
      <c r="I9" s="87"/>
      <c r="J9" s="23"/>
      <c r="K9" s="23"/>
      <c r="L9" s="23"/>
      <c r="M9" s="23"/>
      <c r="N9" s="23"/>
      <c r="O9" s="261"/>
      <c r="P9" s="261"/>
      <c r="Q9" s="261"/>
      <c r="R9" s="261"/>
      <c r="S9" s="261"/>
      <c r="T9" s="129"/>
      <c r="U9" s="18"/>
      <c r="V9" s="262"/>
      <c r="W9" s="262"/>
      <c r="X9" s="262"/>
      <c r="Y9" s="19"/>
      <c r="Z9" s="195"/>
    </row>
    <row r="10" spans="1:34" ht="10.050000000000001" customHeight="1">
      <c r="A10" s="87"/>
      <c r="B10" s="88"/>
      <c r="C10" s="23"/>
      <c r="D10" s="23"/>
      <c r="E10" s="87"/>
      <c r="F10" s="87"/>
      <c r="G10" s="87"/>
      <c r="H10" s="87"/>
      <c r="I10" s="87"/>
      <c r="J10" s="24"/>
      <c r="K10" s="89"/>
      <c r="L10" s="89"/>
      <c r="M10" s="87"/>
      <c r="N10" s="87"/>
      <c r="O10" s="87"/>
      <c r="P10" s="126"/>
      <c r="Q10" s="169"/>
      <c r="R10" s="87"/>
      <c r="S10" s="87"/>
      <c r="T10" s="130"/>
      <c r="U10" s="87"/>
      <c r="V10" s="262"/>
      <c r="W10" s="262"/>
      <c r="X10" s="262"/>
      <c r="Y10" s="87"/>
    </row>
    <row r="11" spans="1:34" ht="16.05" customHeight="1">
      <c r="A11" s="87"/>
      <c r="B11" s="87"/>
      <c r="C11" s="87"/>
      <c r="D11" s="87"/>
      <c r="E11" s="119" t="s">
        <v>14</v>
      </c>
      <c r="F11" s="120" t="s">
        <v>15</v>
      </c>
      <c r="G11" s="367"/>
      <c r="H11" s="367"/>
      <c r="I11" s="87"/>
      <c r="J11" s="535" t="s">
        <v>145</v>
      </c>
      <c r="K11" s="535"/>
      <c r="L11" s="535"/>
      <c r="M11" s="535"/>
      <c r="N11" s="535"/>
      <c r="O11" s="535"/>
      <c r="P11" s="535"/>
      <c r="Q11" s="535"/>
      <c r="R11" s="535"/>
      <c r="S11" s="535"/>
      <c r="T11" s="130"/>
      <c r="U11" s="87"/>
      <c r="V11" s="87"/>
      <c r="W11" s="87"/>
      <c r="X11" s="87"/>
      <c r="Y11" s="19"/>
      <c r="Z11" s="195"/>
    </row>
    <row r="12" spans="1:34" s="106" customFormat="1" ht="25.05" customHeight="1">
      <c r="A12" s="89"/>
      <c r="B12" s="511" t="s">
        <v>83</v>
      </c>
      <c r="C12" s="512"/>
      <c r="D12" s="512"/>
      <c r="E12" s="231">
        <v>0</v>
      </c>
      <c r="F12" s="231">
        <f>X153</f>
        <v>0</v>
      </c>
      <c r="G12" s="368"/>
      <c r="H12" s="368"/>
      <c r="I12" s="89"/>
      <c r="J12" s="112"/>
      <c r="K12" s="89"/>
      <c r="L12" s="89"/>
      <c r="M12" s="89"/>
      <c r="N12" s="89"/>
      <c r="O12" s="89"/>
      <c r="P12" s="126"/>
      <c r="Q12" s="171"/>
      <c r="R12" s="89"/>
      <c r="S12" s="89"/>
      <c r="T12" s="130"/>
      <c r="U12" s="112"/>
      <c r="V12" s="121" t="s">
        <v>16</v>
      </c>
      <c r="W12" s="356" t="s">
        <v>182</v>
      </c>
      <c r="X12" s="139" t="str">
        <f>IF(S65&lt;0.6, "ACHIEVED", "")</f>
        <v>ACHIEVED</v>
      </c>
      <c r="Y12" s="74"/>
      <c r="Z12" s="200"/>
      <c r="AA12" s="237"/>
      <c r="AB12" s="239">
        <f>ROUNDDOWN((E12/6),0)</f>
        <v>0</v>
      </c>
      <c r="AC12" s="238"/>
      <c r="AD12" s="239">
        <f>ROUNDDOWN((F12/6),0)</f>
        <v>0</v>
      </c>
      <c r="AE12" s="237"/>
      <c r="AF12" s="345"/>
    </row>
    <row r="13" spans="1:34" s="106" customFormat="1" ht="25.05" customHeight="1">
      <c r="A13" s="89"/>
      <c r="B13" s="112"/>
      <c r="C13" s="112"/>
      <c r="D13" s="112"/>
      <c r="E13" s="112"/>
      <c r="F13" s="112"/>
      <c r="G13" s="112"/>
      <c r="H13" s="112"/>
      <c r="I13" s="89"/>
      <c r="J13" s="511" t="s">
        <v>86</v>
      </c>
      <c r="K13" s="512"/>
      <c r="L13" s="512"/>
      <c r="M13" s="512"/>
      <c r="N13" s="512"/>
      <c r="O13" s="529"/>
      <c r="P13" s="529"/>
      <c r="Q13" s="529"/>
      <c r="R13" s="529"/>
      <c r="S13" s="530"/>
      <c r="T13" s="129"/>
      <c r="U13" s="112"/>
      <c r="V13" s="122" t="s">
        <v>18</v>
      </c>
      <c r="W13" s="357" t="s">
        <v>183</v>
      </c>
      <c r="X13" s="140" t="str">
        <f>IF(AND(S65&gt;=0.6, S65&lt;=0.69), "ACHIEVED", "")</f>
        <v/>
      </c>
      <c r="Y13" s="74"/>
      <c r="Z13" s="200"/>
      <c r="AA13" s="237"/>
      <c r="AB13" s="237"/>
      <c r="AC13" s="238"/>
      <c r="AD13" s="237"/>
      <c r="AE13" s="237"/>
      <c r="AF13" s="345"/>
    </row>
    <row r="14" spans="1:34" s="106" customFormat="1" ht="25.05" customHeight="1">
      <c r="A14" s="89"/>
      <c r="B14" s="511" t="s">
        <v>84</v>
      </c>
      <c r="C14" s="512"/>
      <c r="D14" s="512"/>
      <c r="E14" s="513"/>
      <c r="F14" s="514"/>
      <c r="G14" s="369"/>
      <c r="H14" s="369"/>
      <c r="I14" s="89"/>
      <c r="J14" s="511" t="s">
        <v>87</v>
      </c>
      <c r="K14" s="512"/>
      <c r="L14" s="512"/>
      <c r="M14" s="512"/>
      <c r="N14" s="512"/>
      <c r="O14" s="529"/>
      <c r="P14" s="529"/>
      <c r="Q14" s="529"/>
      <c r="R14" s="529"/>
      <c r="S14" s="530"/>
      <c r="T14" s="129"/>
      <c r="U14" s="112"/>
      <c r="V14" s="123" t="s">
        <v>20</v>
      </c>
      <c r="W14" s="357" t="s">
        <v>184</v>
      </c>
      <c r="X14" s="140" t="str">
        <f>IF(AND(S65&gt;=0.7, S65&lt;=0.79), "ACHIEVED", "")</f>
        <v/>
      </c>
      <c r="Y14" s="74"/>
      <c r="Z14" s="200"/>
      <c r="AA14" s="237"/>
      <c r="AB14" s="237"/>
      <c r="AC14" s="238"/>
      <c r="AD14" s="237"/>
      <c r="AE14" s="237"/>
      <c r="AF14" s="345"/>
    </row>
    <row r="15" spans="1:34" s="106" customFormat="1" ht="25.05" customHeight="1">
      <c r="A15" s="89"/>
      <c r="B15" s="511" t="s">
        <v>85</v>
      </c>
      <c r="C15" s="512"/>
      <c r="D15" s="512"/>
      <c r="E15" s="513"/>
      <c r="F15" s="514"/>
      <c r="G15" s="369"/>
      <c r="H15" s="369"/>
      <c r="I15" s="89"/>
      <c r="J15" s="511" t="s">
        <v>88</v>
      </c>
      <c r="K15" s="512"/>
      <c r="L15" s="512"/>
      <c r="M15" s="512"/>
      <c r="N15" s="512"/>
      <c r="O15" s="515"/>
      <c r="P15" s="516"/>
      <c r="Q15" s="516"/>
      <c r="R15" s="516"/>
      <c r="S15" s="517"/>
      <c r="T15" s="129"/>
      <c r="U15" s="375">
        <f>AE65</f>
        <v>3.0303030303030304E-2</v>
      </c>
      <c r="V15" s="374" t="s">
        <v>22</v>
      </c>
      <c r="W15" s="358" t="s">
        <v>185</v>
      </c>
      <c r="X15" s="141" t="str">
        <f>IF(AND(AE72="YES", AD79&gt;=4), "ACHIEVED", "")</f>
        <v/>
      </c>
      <c r="Y15" s="74"/>
      <c r="Z15" s="200"/>
      <c r="AA15" s="237"/>
      <c r="AB15" s="237"/>
      <c r="AC15" s="238"/>
      <c r="AD15" s="237"/>
      <c r="AE15" s="237"/>
      <c r="AF15" s="345"/>
    </row>
    <row r="16" spans="1:34" ht="10.050000000000001" customHeight="1">
      <c r="A16" s="87"/>
      <c r="B16" s="88"/>
      <c r="C16" s="23"/>
      <c r="D16" s="23"/>
      <c r="E16" s="87"/>
      <c r="F16" s="87"/>
      <c r="G16" s="87"/>
      <c r="H16" s="87"/>
      <c r="I16" s="87"/>
      <c r="J16" s="24"/>
      <c r="K16" s="89"/>
      <c r="L16" s="89"/>
      <c r="M16" s="87"/>
      <c r="N16" s="87"/>
      <c r="O16" s="87"/>
      <c r="P16" s="126"/>
      <c r="Q16" s="169"/>
      <c r="R16" s="87"/>
      <c r="S16" s="87"/>
      <c r="T16" s="126"/>
      <c r="U16" s="87"/>
      <c r="V16" s="87"/>
      <c r="W16" s="87"/>
      <c r="X16" s="87"/>
      <c r="Y16" s="87"/>
    </row>
    <row r="17" spans="1:34" s="92" customFormat="1" ht="25.05" customHeight="1">
      <c r="A17" s="86"/>
      <c r="B17" s="518" t="s">
        <v>89</v>
      </c>
      <c r="C17" s="519"/>
      <c r="D17" s="519"/>
      <c r="E17" s="519"/>
      <c r="F17" s="520"/>
      <c r="G17" s="370"/>
      <c r="H17" s="370"/>
      <c r="I17" s="86"/>
      <c r="J17" s="507" t="s">
        <v>105</v>
      </c>
      <c r="K17" s="527" t="s">
        <v>24</v>
      </c>
      <c r="L17" s="527" t="s">
        <v>15</v>
      </c>
      <c r="M17" s="86"/>
      <c r="N17" s="528" t="s">
        <v>14</v>
      </c>
      <c r="O17" s="528"/>
      <c r="P17" s="135"/>
      <c r="Q17" s="172"/>
      <c r="R17" s="528" t="s">
        <v>15</v>
      </c>
      <c r="S17" s="528"/>
      <c r="T17" s="135"/>
      <c r="U17" s="118"/>
      <c r="V17" s="507" t="s">
        <v>120</v>
      </c>
      <c r="W17" s="507"/>
      <c r="X17" s="507"/>
      <c r="Y17" s="86"/>
      <c r="Z17" s="2"/>
      <c r="AA17" s="508" t="s">
        <v>134</v>
      </c>
      <c r="AB17" s="240"/>
      <c r="AC17" s="241"/>
      <c r="AD17" s="508" t="s">
        <v>135</v>
      </c>
      <c r="AE17" s="240"/>
      <c r="AF17" s="346"/>
      <c r="AG17" s="194"/>
      <c r="AH17" s="194"/>
    </row>
    <row r="18" spans="1:34" s="92" customFormat="1" ht="25.05" customHeight="1">
      <c r="A18" s="86"/>
      <c r="B18" s="521"/>
      <c r="C18" s="522"/>
      <c r="D18" s="522"/>
      <c r="E18" s="522"/>
      <c r="F18" s="523"/>
      <c r="G18" s="370"/>
      <c r="H18" s="370"/>
      <c r="I18" s="86"/>
      <c r="J18" s="507"/>
      <c r="K18" s="527"/>
      <c r="L18" s="527"/>
      <c r="M18" s="86"/>
      <c r="N18" s="509" t="s">
        <v>25</v>
      </c>
      <c r="O18" s="221" t="s">
        <v>136</v>
      </c>
      <c r="P18" s="132"/>
      <c r="Q18" s="172"/>
      <c r="R18" s="509" t="s">
        <v>25</v>
      </c>
      <c r="S18" s="221" t="s">
        <v>136</v>
      </c>
      <c r="T18" s="135"/>
      <c r="U18" s="118"/>
      <c r="V18" s="507"/>
      <c r="W18" s="507"/>
      <c r="X18" s="507"/>
      <c r="Y18" s="86"/>
      <c r="Z18" s="2"/>
      <c r="AA18" s="508"/>
      <c r="AB18" s="240"/>
      <c r="AC18" s="241"/>
      <c r="AD18" s="508"/>
      <c r="AE18" s="240"/>
      <c r="AF18" s="346"/>
      <c r="AG18" s="194"/>
      <c r="AH18" s="194"/>
    </row>
    <row r="19" spans="1:34" s="92" customFormat="1" ht="25.05" customHeight="1">
      <c r="A19" s="86"/>
      <c r="B19" s="524"/>
      <c r="C19" s="525"/>
      <c r="D19" s="525"/>
      <c r="E19" s="525"/>
      <c r="F19" s="526"/>
      <c r="G19" s="370"/>
      <c r="H19" s="370"/>
      <c r="I19" s="86"/>
      <c r="J19" s="507"/>
      <c r="K19" s="527"/>
      <c r="L19" s="527"/>
      <c r="M19" s="86"/>
      <c r="N19" s="510"/>
      <c r="O19" s="220" t="s">
        <v>27</v>
      </c>
      <c r="P19" s="132"/>
      <c r="Q19" s="172"/>
      <c r="R19" s="510"/>
      <c r="S19" s="220" t="s">
        <v>27</v>
      </c>
      <c r="T19" s="135"/>
      <c r="U19" s="118"/>
      <c r="V19" s="507"/>
      <c r="W19" s="507"/>
      <c r="X19" s="507"/>
      <c r="Y19" s="86"/>
      <c r="Z19" s="2"/>
      <c r="AA19" s="508"/>
      <c r="AB19" s="240"/>
      <c r="AC19" s="241"/>
      <c r="AD19" s="508"/>
      <c r="AE19" s="240"/>
      <c r="AF19" s="346"/>
      <c r="AG19" s="194"/>
      <c r="AH19" s="194"/>
    </row>
    <row r="20" spans="1:34" ht="10.050000000000001" customHeight="1">
      <c r="A20" s="87"/>
      <c r="B20" s="88"/>
      <c r="C20" s="23"/>
      <c r="D20" s="23"/>
      <c r="E20" s="87"/>
      <c r="F20" s="87"/>
      <c r="G20" s="87"/>
      <c r="H20" s="87"/>
      <c r="I20" s="87"/>
      <c r="J20" s="24"/>
      <c r="K20" s="89"/>
      <c r="L20" s="89"/>
      <c r="M20" s="87"/>
      <c r="N20" s="87"/>
      <c r="O20" s="87"/>
      <c r="P20" s="126"/>
      <c r="Q20" s="169"/>
      <c r="R20" s="87"/>
      <c r="S20" s="87"/>
      <c r="T20" s="126"/>
      <c r="U20" s="87"/>
      <c r="V20" s="87"/>
      <c r="W20" s="87"/>
      <c r="X20" s="87"/>
      <c r="Y20" s="87"/>
    </row>
    <row r="21" spans="1:34" ht="18" customHeight="1">
      <c r="A21" s="87"/>
      <c r="B21" s="224"/>
      <c r="C21" s="477" t="s">
        <v>90</v>
      </c>
      <c r="D21" s="477"/>
      <c r="E21" s="477"/>
      <c r="F21" s="478"/>
      <c r="G21" s="371"/>
      <c r="H21" s="373">
        <f>AE31</f>
        <v>0</v>
      </c>
      <c r="I21" s="96"/>
      <c r="J21" s="40"/>
      <c r="K21" s="97"/>
      <c r="L21" s="97"/>
      <c r="M21" s="96"/>
      <c r="N21" s="111"/>
      <c r="O21" s="112"/>
      <c r="P21" s="126"/>
      <c r="Q21" s="171"/>
      <c r="R21" s="111"/>
      <c r="S21" s="112"/>
      <c r="T21" s="126"/>
      <c r="U21" s="42"/>
      <c r="V21" s="43"/>
      <c r="W21" s="43"/>
      <c r="X21" s="43"/>
      <c r="Y21" s="87"/>
    </row>
    <row r="22" spans="1:34" ht="31.95" customHeight="1">
      <c r="A22" s="87"/>
      <c r="B22" s="485">
        <v>1</v>
      </c>
      <c r="C22" s="487" t="s">
        <v>148</v>
      </c>
      <c r="D22" s="488"/>
      <c r="E22" s="488"/>
      <c r="F22" s="489"/>
      <c r="G22" s="364"/>
      <c r="H22" s="364"/>
      <c r="I22" s="96"/>
      <c r="J22" s="115">
        <v>1</v>
      </c>
      <c r="K22" s="153"/>
      <c r="L22" s="153"/>
      <c r="M22" s="154"/>
      <c r="N22" s="227">
        <v>0</v>
      </c>
      <c r="O22" s="113"/>
      <c r="P22" s="157"/>
      <c r="Q22" s="171"/>
      <c r="R22" s="228">
        <v>0</v>
      </c>
      <c r="S22" s="113"/>
      <c r="T22" s="157"/>
      <c r="U22" s="42"/>
      <c r="V22" s="482"/>
      <c r="W22" s="483"/>
      <c r="X22" s="484"/>
      <c r="Y22" s="87"/>
      <c r="AA22" s="242"/>
      <c r="AB22" s="243" t="str">
        <f t="shared" ref="AB22:AB30" si="0">IF(N22&gt;=1, "Yes", "No")</f>
        <v>No</v>
      </c>
      <c r="AD22" s="242"/>
      <c r="AE22" s="243" t="str">
        <f>IF(R22&gt;=1, "Yes", "No")</f>
        <v>No</v>
      </c>
    </row>
    <row r="23" spans="1:34" ht="31.95" customHeight="1">
      <c r="A23" s="87"/>
      <c r="B23" s="485"/>
      <c r="C23" s="493" t="s">
        <v>91</v>
      </c>
      <c r="D23" s="491"/>
      <c r="E23" s="491"/>
      <c r="F23" s="492"/>
      <c r="G23" s="364"/>
      <c r="H23" s="364"/>
      <c r="I23" s="96"/>
      <c r="J23" s="115">
        <v>1</v>
      </c>
      <c r="K23" s="153"/>
      <c r="L23" s="153"/>
      <c r="M23" s="154"/>
      <c r="N23" s="228">
        <v>0</v>
      </c>
      <c r="O23" s="113"/>
      <c r="P23" s="157"/>
      <c r="Q23" s="171"/>
      <c r="R23" s="228">
        <v>0</v>
      </c>
      <c r="S23" s="113"/>
      <c r="T23" s="157"/>
      <c r="U23" s="42"/>
      <c r="V23" s="482"/>
      <c r="W23" s="483"/>
      <c r="X23" s="484"/>
      <c r="Y23" s="87"/>
      <c r="AA23" s="242">
        <f>+N23+N24</f>
        <v>0</v>
      </c>
      <c r="AB23" s="243" t="str">
        <f t="shared" si="0"/>
        <v>No</v>
      </c>
      <c r="AD23" s="242"/>
      <c r="AE23" s="243" t="str">
        <f t="shared" ref="AE23:AE30" si="1">IF(R23&gt;=1, "Yes", "No")</f>
        <v>No</v>
      </c>
    </row>
    <row r="24" spans="1:34" ht="31.95" customHeight="1">
      <c r="A24" s="87"/>
      <c r="B24" s="485"/>
      <c r="C24" s="493" t="s">
        <v>92</v>
      </c>
      <c r="D24" s="491"/>
      <c r="E24" s="491"/>
      <c r="F24" s="492"/>
      <c r="G24" s="364"/>
      <c r="H24" s="364"/>
      <c r="I24" s="96"/>
      <c r="J24" s="115">
        <v>1</v>
      </c>
      <c r="K24" s="153"/>
      <c r="L24" s="153"/>
      <c r="M24" s="154"/>
      <c r="N24" s="228">
        <v>0</v>
      </c>
      <c r="O24" s="113"/>
      <c r="P24" s="157"/>
      <c r="Q24" s="171"/>
      <c r="R24" s="228">
        <v>0</v>
      </c>
      <c r="S24" s="113"/>
      <c r="T24" s="157"/>
      <c r="U24" s="42"/>
      <c r="V24" s="482"/>
      <c r="W24" s="483"/>
      <c r="X24" s="484"/>
      <c r="Y24" s="87"/>
      <c r="AA24" s="242"/>
      <c r="AB24" s="243" t="str">
        <f t="shared" si="0"/>
        <v>No</v>
      </c>
      <c r="AD24" s="242"/>
      <c r="AE24" s="243" t="str">
        <f t="shared" si="1"/>
        <v>No</v>
      </c>
    </row>
    <row r="25" spans="1:34" ht="31.95" customHeight="1">
      <c r="A25" s="87"/>
      <c r="B25" s="485"/>
      <c r="C25" s="493" t="s">
        <v>147</v>
      </c>
      <c r="D25" s="491"/>
      <c r="E25" s="491"/>
      <c r="F25" s="492"/>
      <c r="G25" s="364"/>
      <c r="H25" s="364"/>
      <c r="I25" s="96"/>
      <c r="J25" s="115">
        <v>1</v>
      </c>
      <c r="K25" s="153"/>
      <c r="L25" s="153"/>
      <c r="M25" s="154"/>
      <c r="N25" s="228">
        <v>0</v>
      </c>
      <c r="O25" s="113"/>
      <c r="P25" s="157"/>
      <c r="Q25" s="171"/>
      <c r="R25" s="228">
        <v>0</v>
      </c>
      <c r="S25" s="113"/>
      <c r="T25" s="157"/>
      <c r="U25" s="42"/>
      <c r="V25" s="482"/>
      <c r="W25" s="483"/>
      <c r="X25" s="484"/>
      <c r="Y25" s="87"/>
      <c r="AA25" s="242"/>
      <c r="AB25" s="243" t="str">
        <f t="shared" si="0"/>
        <v>No</v>
      </c>
      <c r="AD25" s="242"/>
      <c r="AE25" s="243" t="str">
        <f t="shared" si="1"/>
        <v>No</v>
      </c>
    </row>
    <row r="26" spans="1:34" ht="31.95" customHeight="1">
      <c r="A26" s="87"/>
      <c r="B26" s="485"/>
      <c r="C26" s="493" t="s">
        <v>146</v>
      </c>
      <c r="D26" s="491"/>
      <c r="E26" s="491"/>
      <c r="F26" s="492"/>
      <c r="G26" s="364"/>
      <c r="H26" s="364"/>
      <c r="I26" s="96"/>
      <c r="J26" s="115">
        <v>1</v>
      </c>
      <c r="K26" s="153"/>
      <c r="L26" s="153"/>
      <c r="M26" s="154"/>
      <c r="N26" s="228">
        <v>0</v>
      </c>
      <c r="O26" s="113"/>
      <c r="P26" s="157"/>
      <c r="Q26" s="171"/>
      <c r="R26" s="228">
        <v>0</v>
      </c>
      <c r="S26" s="113"/>
      <c r="T26" s="157"/>
      <c r="U26" s="42"/>
      <c r="V26" s="482"/>
      <c r="W26" s="483"/>
      <c r="X26" s="484"/>
      <c r="Y26" s="87"/>
      <c r="AA26" s="242"/>
      <c r="AB26" s="243" t="str">
        <f t="shared" si="0"/>
        <v>No</v>
      </c>
      <c r="AD26" s="242"/>
      <c r="AE26" s="243" t="str">
        <f t="shared" si="1"/>
        <v>No</v>
      </c>
    </row>
    <row r="27" spans="1:34" ht="31.95" customHeight="1">
      <c r="A27" s="87"/>
      <c r="B27" s="485"/>
      <c r="C27" s="493" t="s">
        <v>93</v>
      </c>
      <c r="D27" s="491"/>
      <c r="E27" s="491"/>
      <c r="F27" s="492"/>
      <c r="G27" s="364"/>
      <c r="H27" s="364"/>
      <c r="I27" s="96"/>
      <c r="J27" s="115">
        <v>1</v>
      </c>
      <c r="K27" s="153"/>
      <c r="L27" s="153"/>
      <c r="M27" s="154"/>
      <c r="N27" s="228">
        <v>0</v>
      </c>
      <c r="O27" s="113"/>
      <c r="P27" s="157"/>
      <c r="Q27" s="171"/>
      <c r="R27" s="228">
        <v>0</v>
      </c>
      <c r="S27" s="113"/>
      <c r="T27" s="157"/>
      <c r="U27" s="42"/>
      <c r="V27" s="482"/>
      <c r="W27" s="483"/>
      <c r="X27" s="484"/>
      <c r="Y27" s="87"/>
      <c r="AA27" s="242"/>
      <c r="AB27" s="243" t="str">
        <f t="shared" si="0"/>
        <v>No</v>
      </c>
      <c r="AD27" s="242"/>
      <c r="AE27" s="243" t="str">
        <f t="shared" si="1"/>
        <v>No</v>
      </c>
    </row>
    <row r="28" spans="1:34" ht="31.95" customHeight="1">
      <c r="A28" s="87"/>
      <c r="B28" s="485"/>
      <c r="C28" s="493" t="s">
        <v>94</v>
      </c>
      <c r="D28" s="491"/>
      <c r="E28" s="491"/>
      <c r="F28" s="492"/>
      <c r="G28" s="364"/>
      <c r="H28" s="364"/>
      <c r="I28" s="96"/>
      <c r="J28" s="115">
        <v>1</v>
      </c>
      <c r="K28" s="153"/>
      <c r="L28" s="153"/>
      <c r="M28" s="154"/>
      <c r="N28" s="228">
        <v>0</v>
      </c>
      <c r="O28" s="113"/>
      <c r="P28" s="157"/>
      <c r="Q28" s="171"/>
      <c r="R28" s="228">
        <v>0</v>
      </c>
      <c r="S28" s="113"/>
      <c r="T28" s="157"/>
      <c r="U28" s="42"/>
      <c r="V28" s="482"/>
      <c r="W28" s="483"/>
      <c r="X28" s="484"/>
      <c r="Y28" s="87"/>
      <c r="AA28" s="242"/>
      <c r="AB28" s="243" t="str">
        <f t="shared" si="0"/>
        <v>No</v>
      </c>
      <c r="AD28" s="242"/>
      <c r="AE28" s="243" t="str">
        <f t="shared" si="1"/>
        <v>No</v>
      </c>
    </row>
    <row r="29" spans="1:34" ht="31.95" customHeight="1">
      <c r="A29" s="87"/>
      <c r="B29" s="485"/>
      <c r="C29" s="493" t="s">
        <v>95</v>
      </c>
      <c r="D29" s="491"/>
      <c r="E29" s="491"/>
      <c r="F29" s="492"/>
      <c r="G29" s="364"/>
      <c r="H29" s="364"/>
      <c r="I29" s="96"/>
      <c r="J29" s="115">
        <v>1</v>
      </c>
      <c r="K29" s="153"/>
      <c r="L29" s="153"/>
      <c r="M29" s="154"/>
      <c r="N29" s="228">
        <v>0</v>
      </c>
      <c r="O29" s="113"/>
      <c r="P29" s="157"/>
      <c r="Q29" s="171"/>
      <c r="R29" s="228">
        <v>0</v>
      </c>
      <c r="S29" s="113"/>
      <c r="T29" s="157"/>
      <c r="U29" s="42"/>
      <c r="V29" s="482"/>
      <c r="W29" s="483"/>
      <c r="X29" s="484"/>
      <c r="Y29" s="87"/>
      <c r="AA29" s="242"/>
      <c r="AB29" s="243" t="str">
        <f t="shared" si="0"/>
        <v>No</v>
      </c>
      <c r="AD29" s="242"/>
      <c r="AE29" s="243" t="str">
        <f t="shared" si="1"/>
        <v>No</v>
      </c>
    </row>
    <row r="30" spans="1:34" ht="31.95" customHeight="1">
      <c r="A30" s="87"/>
      <c r="B30" s="485"/>
      <c r="C30" s="500" t="s">
        <v>96</v>
      </c>
      <c r="D30" s="501"/>
      <c r="E30" s="501"/>
      <c r="F30" s="503"/>
      <c r="G30" s="364"/>
      <c r="H30" s="364"/>
      <c r="I30" s="100"/>
      <c r="J30" s="115">
        <v>1</v>
      </c>
      <c r="K30" s="153"/>
      <c r="L30" s="155"/>
      <c r="M30" s="155"/>
      <c r="N30" s="228">
        <v>0</v>
      </c>
      <c r="O30" s="113"/>
      <c r="P30" s="157"/>
      <c r="Q30" s="171"/>
      <c r="R30" s="228">
        <v>0</v>
      </c>
      <c r="S30" s="113"/>
      <c r="T30" s="157"/>
      <c r="U30" s="42"/>
      <c r="V30" s="482"/>
      <c r="W30" s="483"/>
      <c r="X30" s="484"/>
      <c r="Y30" s="87"/>
      <c r="AA30" s="242"/>
      <c r="AB30" s="243" t="str">
        <f t="shared" si="0"/>
        <v>No</v>
      </c>
      <c r="AD30" s="242"/>
      <c r="AE30" s="243" t="str">
        <f t="shared" si="1"/>
        <v>No</v>
      </c>
    </row>
    <row r="31" spans="1:34" ht="18" customHeight="1">
      <c r="A31" s="87"/>
      <c r="B31" s="224"/>
      <c r="C31" s="477" t="s">
        <v>97</v>
      </c>
      <c r="D31" s="477"/>
      <c r="E31" s="477"/>
      <c r="F31" s="478"/>
      <c r="G31" s="371"/>
      <c r="H31" s="373">
        <f>AE39</f>
        <v>0</v>
      </c>
      <c r="I31" s="96"/>
      <c r="J31" s="116"/>
      <c r="K31" s="153"/>
      <c r="L31" s="153"/>
      <c r="M31" s="154"/>
      <c r="N31" s="160"/>
      <c r="O31" s="186"/>
      <c r="P31" s="187"/>
      <c r="Q31" s="188"/>
      <c r="R31" s="189"/>
      <c r="S31" s="190"/>
      <c r="T31" s="191"/>
      <c r="U31" s="125"/>
      <c r="V31" s="258"/>
      <c r="W31" s="258"/>
      <c r="X31" s="258"/>
      <c r="Y31" s="87"/>
      <c r="AA31" s="237">
        <f>COUNTIF(AB22:AB30, "Yes")</f>
        <v>0</v>
      </c>
      <c r="AB31" s="244">
        <f>AA31/9</f>
        <v>0</v>
      </c>
      <c r="AC31" s="245"/>
      <c r="AD31" s="240">
        <f>COUNTIF(AE22:AE30, "Yes")</f>
        <v>0</v>
      </c>
      <c r="AE31" s="246">
        <f>AD31/9</f>
        <v>0</v>
      </c>
      <c r="AF31" s="347"/>
    </row>
    <row r="32" spans="1:34" ht="31.95" customHeight="1">
      <c r="A32" s="87"/>
      <c r="B32" s="485">
        <v>2</v>
      </c>
      <c r="C32" s="487" t="s">
        <v>98</v>
      </c>
      <c r="D32" s="488"/>
      <c r="E32" s="488"/>
      <c r="F32" s="489"/>
      <c r="G32" s="364"/>
      <c r="H32" s="364"/>
      <c r="I32" s="96"/>
      <c r="J32" s="115" t="s">
        <v>137</v>
      </c>
      <c r="K32" s="153"/>
      <c r="L32" s="153"/>
      <c r="M32" s="154"/>
      <c r="N32" s="232" t="s">
        <v>30</v>
      </c>
      <c r="O32" s="113"/>
      <c r="P32" s="157"/>
      <c r="Q32" s="171"/>
      <c r="R32" s="232" t="s">
        <v>30</v>
      </c>
      <c r="S32" s="113"/>
      <c r="T32" s="157"/>
      <c r="U32" s="42"/>
      <c r="V32" s="482"/>
      <c r="W32" s="483"/>
      <c r="X32" s="484"/>
      <c r="Y32" s="87"/>
      <c r="AA32" s="242"/>
      <c r="AB32" s="243" t="str">
        <f>N32</f>
        <v>No</v>
      </c>
      <c r="AD32" s="242"/>
      <c r="AE32" s="243" t="str">
        <f>R32</f>
        <v>No</v>
      </c>
    </row>
    <row r="33" spans="1:32" ht="31.95" customHeight="1">
      <c r="A33" s="87"/>
      <c r="B33" s="485"/>
      <c r="C33" s="493" t="s">
        <v>99</v>
      </c>
      <c r="D33" s="491"/>
      <c r="E33" s="491"/>
      <c r="F33" s="492"/>
      <c r="G33" s="364"/>
      <c r="H33" s="364"/>
      <c r="I33" s="96"/>
      <c r="J33" s="115" t="s">
        <v>137</v>
      </c>
      <c r="K33" s="153"/>
      <c r="L33" s="153"/>
      <c r="M33" s="154"/>
      <c r="N33" s="232" t="s">
        <v>30</v>
      </c>
      <c r="O33" s="113"/>
      <c r="P33" s="157"/>
      <c r="Q33" s="171"/>
      <c r="R33" s="232" t="s">
        <v>30</v>
      </c>
      <c r="S33" s="113"/>
      <c r="T33" s="157"/>
      <c r="U33" s="42"/>
      <c r="V33" s="482"/>
      <c r="W33" s="483"/>
      <c r="X33" s="484"/>
      <c r="Y33" s="87"/>
      <c r="AA33" s="242"/>
      <c r="AB33" s="243" t="str">
        <f t="shared" ref="AB33:AB38" si="2">N33</f>
        <v>No</v>
      </c>
      <c r="AD33" s="242"/>
      <c r="AE33" s="243" t="str">
        <f t="shared" ref="AE33:AE37" si="3">R33</f>
        <v>No</v>
      </c>
    </row>
    <row r="34" spans="1:32" s="142" customFormat="1" ht="31.95" customHeight="1">
      <c r="A34" s="87"/>
      <c r="B34" s="485"/>
      <c r="C34" s="493" t="s">
        <v>100</v>
      </c>
      <c r="D34" s="491"/>
      <c r="E34" s="491"/>
      <c r="F34" s="492"/>
      <c r="G34" s="364"/>
      <c r="H34" s="364"/>
      <c r="I34" s="96"/>
      <c r="J34" s="115" t="s">
        <v>137</v>
      </c>
      <c r="K34" s="153"/>
      <c r="L34" s="153"/>
      <c r="M34" s="154"/>
      <c r="N34" s="232" t="s">
        <v>30</v>
      </c>
      <c r="O34" s="113"/>
      <c r="P34" s="157"/>
      <c r="Q34" s="171"/>
      <c r="R34" s="232" t="s">
        <v>30</v>
      </c>
      <c r="S34" s="113"/>
      <c r="T34" s="157"/>
      <c r="U34" s="42"/>
      <c r="V34" s="482"/>
      <c r="W34" s="483"/>
      <c r="X34" s="484"/>
      <c r="Y34" s="87"/>
      <c r="Z34" s="68"/>
      <c r="AA34" s="242"/>
      <c r="AB34" s="243" t="str">
        <f t="shared" si="2"/>
        <v>No</v>
      </c>
      <c r="AC34" s="238"/>
      <c r="AD34" s="242"/>
      <c r="AE34" s="243" t="str">
        <f t="shared" si="3"/>
        <v>No</v>
      </c>
      <c r="AF34" s="344"/>
    </row>
    <row r="35" spans="1:32" s="142" customFormat="1" ht="31.95" customHeight="1">
      <c r="A35" s="87"/>
      <c r="B35" s="485"/>
      <c r="C35" s="493" t="s">
        <v>193</v>
      </c>
      <c r="D35" s="491"/>
      <c r="E35" s="491"/>
      <c r="F35" s="492"/>
      <c r="G35" s="364"/>
      <c r="H35" s="364"/>
      <c r="I35" s="96"/>
      <c r="J35" s="115" t="s">
        <v>137</v>
      </c>
      <c r="K35" s="153"/>
      <c r="L35" s="153"/>
      <c r="M35" s="154"/>
      <c r="N35" s="232" t="s">
        <v>30</v>
      </c>
      <c r="O35" s="113"/>
      <c r="P35" s="157"/>
      <c r="Q35" s="171"/>
      <c r="R35" s="232" t="s">
        <v>30</v>
      </c>
      <c r="S35" s="113"/>
      <c r="T35" s="157"/>
      <c r="U35" s="42"/>
      <c r="V35" s="504"/>
      <c r="W35" s="505"/>
      <c r="X35" s="506"/>
      <c r="Y35" s="87"/>
      <c r="Z35" s="68"/>
      <c r="AA35" s="242"/>
      <c r="AB35" s="243" t="str">
        <f>N35</f>
        <v>No</v>
      </c>
      <c r="AC35" s="238"/>
      <c r="AD35" s="242"/>
      <c r="AE35" s="243" t="str">
        <f t="shared" si="3"/>
        <v>No</v>
      </c>
      <c r="AF35" s="344"/>
    </row>
    <row r="36" spans="1:32" s="142" customFormat="1" ht="31.95" customHeight="1">
      <c r="A36" s="87"/>
      <c r="B36" s="485"/>
      <c r="C36" s="493" t="s">
        <v>101</v>
      </c>
      <c r="D36" s="491"/>
      <c r="E36" s="491"/>
      <c r="F36" s="492"/>
      <c r="G36" s="364"/>
      <c r="H36" s="364"/>
      <c r="I36" s="96"/>
      <c r="J36" s="115" t="s">
        <v>137</v>
      </c>
      <c r="K36" s="153"/>
      <c r="L36" s="153"/>
      <c r="M36" s="154"/>
      <c r="N36" s="232" t="s">
        <v>30</v>
      </c>
      <c r="O36" s="113"/>
      <c r="P36" s="157"/>
      <c r="Q36" s="171"/>
      <c r="R36" s="232" t="s">
        <v>30</v>
      </c>
      <c r="S36" s="113"/>
      <c r="T36" s="157"/>
      <c r="U36" s="42"/>
      <c r="V36" s="482"/>
      <c r="W36" s="483"/>
      <c r="X36" s="484"/>
      <c r="Y36" s="87"/>
      <c r="Z36" s="68"/>
      <c r="AA36" s="242"/>
      <c r="AB36" s="243" t="str">
        <f t="shared" si="2"/>
        <v>No</v>
      </c>
      <c r="AC36" s="238"/>
      <c r="AD36" s="242"/>
      <c r="AE36" s="243" t="str">
        <f t="shared" si="3"/>
        <v>No</v>
      </c>
      <c r="AF36" s="344"/>
    </row>
    <row r="37" spans="1:32" s="142" customFormat="1" ht="31.95" customHeight="1">
      <c r="A37" s="87"/>
      <c r="B37" s="485"/>
      <c r="C37" s="493" t="s">
        <v>102</v>
      </c>
      <c r="D37" s="491"/>
      <c r="E37" s="491"/>
      <c r="F37" s="492"/>
      <c r="G37" s="364"/>
      <c r="H37" s="364"/>
      <c r="I37" s="96"/>
      <c r="J37" s="115" t="s">
        <v>137</v>
      </c>
      <c r="K37" s="153"/>
      <c r="L37" s="153"/>
      <c r="M37" s="154"/>
      <c r="N37" s="232" t="s">
        <v>30</v>
      </c>
      <c r="O37" s="113"/>
      <c r="P37" s="157"/>
      <c r="Q37" s="171"/>
      <c r="R37" s="232" t="s">
        <v>30</v>
      </c>
      <c r="S37" s="113"/>
      <c r="T37" s="157"/>
      <c r="U37" s="42"/>
      <c r="V37" s="482"/>
      <c r="W37" s="483"/>
      <c r="X37" s="484"/>
      <c r="Y37" s="87"/>
      <c r="Z37" s="68"/>
      <c r="AA37" s="242"/>
      <c r="AB37" s="243" t="str">
        <f t="shared" si="2"/>
        <v>No</v>
      </c>
      <c r="AC37" s="238"/>
      <c r="AD37" s="242"/>
      <c r="AE37" s="243" t="str">
        <f t="shared" si="3"/>
        <v>No</v>
      </c>
      <c r="AF37" s="344"/>
    </row>
    <row r="38" spans="1:32" s="142" customFormat="1" ht="31.95" customHeight="1">
      <c r="A38" s="87"/>
      <c r="B38" s="485"/>
      <c r="C38" s="500" t="s">
        <v>103</v>
      </c>
      <c r="D38" s="501"/>
      <c r="E38" s="501"/>
      <c r="F38" s="503"/>
      <c r="G38" s="364"/>
      <c r="H38" s="364"/>
      <c r="I38" s="100"/>
      <c r="J38" s="115" t="s">
        <v>137</v>
      </c>
      <c r="K38" s="155"/>
      <c r="L38" s="155"/>
      <c r="M38" s="155"/>
      <c r="N38" s="232" t="s">
        <v>30</v>
      </c>
      <c r="O38" s="113"/>
      <c r="P38" s="157"/>
      <c r="Q38" s="171"/>
      <c r="R38" s="232" t="s">
        <v>30</v>
      </c>
      <c r="S38" s="113"/>
      <c r="T38" s="157"/>
      <c r="U38" s="42"/>
      <c r="V38" s="482"/>
      <c r="W38" s="483"/>
      <c r="X38" s="484"/>
      <c r="Y38" s="87"/>
      <c r="Z38" s="68"/>
      <c r="AA38" s="242"/>
      <c r="AB38" s="243" t="str">
        <f t="shared" si="2"/>
        <v>No</v>
      </c>
      <c r="AC38" s="238"/>
      <c r="AD38" s="242"/>
      <c r="AE38" s="243" t="str">
        <f>R38</f>
        <v>No</v>
      </c>
      <c r="AF38" s="344"/>
    </row>
    <row r="39" spans="1:32" s="142" customFormat="1" ht="18" customHeight="1">
      <c r="A39" s="87"/>
      <c r="B39" s="224"/>
      <c r="C39" s="477" t="s">
        <v>104</v>
      </c>
      <c r="D39" s="477"/>
      <c r="E39" s="477"/>
      <c r="F39" s="478"/>
      <c r="G39" s="371"/>
      <c r="H39" s="373">
        <f>AE45</f>
        <v>0</v>
      </c>
      <c r="I39" s="96"/>
      <c r="J39" s="116"/>
      <c r="K39" s="153"/>
      <c r="L39" s="153"/>
      <c r="M39" s="154"/>
      <c r="N39" s="161"/>
      <c r="O39" s="182"/>
      <c r="P39" s="183"/>
      <c r="Q39" s="171"/>
      <c r="R39" s="161"/>
      <c r="S39" s="184"/>
      <c r="T39" s="185"/>
      <c r="U39" s="42"/>
      <c r="V39" s="258"/>
      <c r="W39" s="258"/>
      <c r="X39" s="258"/>
      <c r="Y39" s="87"/>
      <c r="Z39" s="68"/>
      <c r="AA39" s="237">
        <f>COUNTIF(AB32:AB38, "Yes")</f>
        <v>0</v>
      </c>
      <c r="AB39" s="244">
        <f>AA39/7</f>
        <v>0</v>
      </c>
      <c r="AC39" s="247"/>
      <c r="AD39" s="240">
        <f>COUNTIF(AE32:AE38, "Yes")</f>
        <v>0</v>
      </c>
      <c r="AE39" s="246">
        <f>AD39/7</f>
        <v>0</v>
      </c>
      <c r="AF39" s="344"/>
    </row>
    <row r="40" spans="1:32" s="142" customFormat="1" ht="34.950000000000003" customHeight="1">
      <c r="A40" s="87"/>
      <c r="B40" s="485">
        <v>3</v>
      </c>
      <c r="C40" s="487" t="s">
        <v>107</v>
      </c>
      <c r="D40" s="488"/>
      <c r="E40" s="488"/>
      <c r="F40" s="489"/>
      <c r="G40" s="364"/>
      <c r="H40" s="364"/>
      <c r="I40" s="100"/>
      <c r="J40" s="115" t="s">
        <v>137</v>
      </c>
      <c r="K40" s="155"/>
      <c r="L40" s="155"/>
      <c r="M40" s="155"/>
      <c r="N40" s="232" t="s">
        <v>30</v>
      </c>
      <c r="O40" s="113"/>
      <c r="P40" s="157"/>
      <c r="Q40" s="171"/>
      <c r="R40" s="232" t="s">
        <v>30</v>
      </c>
      <c r="S40" s="113"/>
      <c r="T40" s="159"/>
      <c r="U40" s="42"/>
      <c r="V40" s="482"/>
      <c r="W40" s="483"/>
      <c r="X40" s="484"/>
      <c r="Y40" s="87"/>
      <c r="Z40" s="68"/>
      <c r="AA40" s="242"/>
      <c r="AB40" s="243" t="str">
        <f>N40</f>
        <v>No</v>
      </c>
      <c r="AC40" s="238"/>
      <c r="AD40" s="242"/>
      <c r="AE40" s="243" t="str">
        <f>R40</f>
        <v>No</v>
      </c>
      <c r="AF40" s="348"/>
    </row>
    <row r="41" spans="1:32" s="142" customFormat="1" ht="34.950000000000003" customHeight="1">
      <c r="A41" s="87"/>
      <c r="B41" s="485"/>
      <c r="C41" s="493" t="s">
        <v>195</v>
      </c>
      <c r="D41" s="491"/>
      <c r="E41" s="491"/>
      <c r="F41" s="492"/>
      <c r="G41" s="364"/>
      <c r="H41" s="364"/>
      <c r="I41" s="96"/>
      <c r="J41" s="115" t="s">
        <v>137</v>
      </c>
      <c r="K41" s="156"/>
      <c r="L41" s="156"/>
      <c r="M41" s="154"/>
      <c r="N41" s="232" t="s">
        <v>30</v>
      </c>
      <c r="O41" s="113"/>
      <c r="P41" s="157"/>
      <c r="Q41" s="171"/>
      <c r="R41" s="232" t="s">
        <v>30</v>
      </c>
      <c r="S41" s="113"/>
      <c r="T41" s="159"/>
      <c r="U41" s="42"/>
      <c r="V41" s="482"/>
      <c r="W41" s="483"/>
      <c r="X41" s="484"/>
      <c r="Y41" s="87"/>
      <c r="Z41" s="68"/>
      <c r="AA41" s="242"/>
      <c r="AB41" s="243" t="str">
        <f t="shared" ref="AB41:AB44" si="4">N41</f>
        <v>No</v>
      </c>
      <c r="AC41" s="238"/>
      <c r="AD41" s="242"/>
      <c r="AE41" s="243" t="str">
        <f t="shared" ref="AE41:AE44" si="5">R41</f>
        <v>No</v>
      </c>
      <c r="AF41" s="344"/>
    </row>
    <row r="42" spans="1:32" s="142" customFormat="1" ht="34.950000000000003" customHeight="1">
      <c r="A42" s="87"/>
      <c r="B42" s="485"/>
      <c r="C42" s="493" t="s">
        <v>106</v>
      </c>
      <c r="D42" s="491"/>
      <c r="E42" s="491"/>
      <c r="F42" s="492"/>
      <c r="G42" s="364"/>
      <c r="H42" s="364"/>
      <c r="I42" s="96"/>
      <c r="J42" s="115" t="s">
        <v>137</v>
      </c>
      <c r="K42" s="156"/>
      <c r="L42" s="156"/>
      <c r="M42" s="154"/>
      <c r="N42" s="232" t="s">
        <v>30</v>
      </c>
      <c r="O42" s="113"/>
      <c r="P42" s="157"/>
      <c r="Q42" s="171"/>
      <c r="R42" s="232" t="s">
        <v>30</v>
      </c>
      <c r="S42" s="113"/>
      <c r="T42" s="159"/>
      <c r="U42" s="42"/>
      <c r="V42" s="482"/>
      <c r="W42" s="483"/>
      <c r="X42" s="484"/>
      <c r="Y42" s="87"/>
      <c r="Z42" s="68"/>
      <c r="AA42" s="242"/>
      <c r="AB42" s="243" t="str">
        <f t="shared" si="4"/>
        <v>No</v>
      </c>
      <c r="AC42" s="238"/>
      <c r="AD42" s="242"/>
      <c r="AE42" s="243" t="str">
        <f t="shared" si="5"/>
        <v>No</v>
      </c>
      <c r="AF42" s="344"/>
    </row>
    <row r="43" spans="1:32" s="142" customFormat="1" ht="34.950000000000003" customHeight="1">
      <c r="A43" s="87"/>
      <c r="B43" s="485"/>
      <c r="C43" s="493" t="s">
        <v>194</v>
      </c>
      <c r="D43" s="491"/>
      <c r="E43" s="491"/>
      <c r="F43" s="492"/>
      <c r="G43" s="364"/>
      <c r="H43" s="364"/>
      <c r="I43" s="96"/>
      <c r="J43" s="115" t="s">
        <v>137</v>
      </c>
      <c r="K43" s="156"/>
      <c r="L43" s="156"/>
      <c r="M43" s="154"/>
      <c r="N43" s="232" t="s">
        <v>30</v>
      </c>
      <c r="O43" s="113"/>
      <c r="P43" s="157"/>
      <c r="Q43" s="171"/>
      <c r="R43" s="232" t="s">
        <v>30</v>
      </c>
      <c r="S43" s="113"/>
      <c r="T43" s="159"/>
      <c r="U43" s="42"/>
      <c r="V43" s="482"/>
      <c r="W43" s="483"/>
      <c r="X43" s="484"/>
      <c r="Y43" s="87"/>
      <c r="Z43" s="68"/>
      <c r="AA43" s="242"/>
      <c r="AB43" s="243" t="str">
        <f t="shared" si="4"/>
        <v>No</v>
      </c>
      <c r="AC43" s="238"/>
      <c r="AD43" s="242"/>
      <c r="AE43" s="243" t="str">
        <f t="shared" si="5"/>
        <v>No</v>
      </c>
      <c r="AF43" s="344"/>
    </row>
    <row r="44" spans="1:32" s="142" customFormat="1" ht="34.950000000000003" customHeight="1">
      <c r="A44" s="87"/>
      <c r="B44" s="485"/>
      <c r="C44" s="500" t="s">
        <v>108</v>
      </c>
      <c r="D44" s="501"/>
      <c r="E44" s="501"/>
      <c r="F44" s="502"/>
      <c r="G44" s="364"/>
      <c r="H44" s="364"/>
      <c r="I44" s="96"/>
      <c r="J44" s="115" t="s">
        <v>137</v>
      </c>
      <c r="K44" s="156"/>
      <c r="L44" s="156"/>
      <c r="M44" s="154"/>
      <c r="N44" s="232" t="s">
        <v>30</v>
      </c>
      <c r="O44" s="113"/>
      <c r="P44" s="157"/>
      <c r="Q44" s="171"/>
      <c r="R44" s="232" t="s">
        <v>30</v>
      </c>
      <c r="S44" s="113"/>
      <c r="T44" s="159"/>
      <c r="U44" s="42"/>
      <c r="V44" s="482"/>
      <c r="W44" s="483"/>
      <c r="X44" s="484"/>
      <c r="Y44" s="87"/>
      <c r="Z44" s="68"/>
      <c r="AA44" s="242"/>
      <c r="AB44" s="243" t="str">
        <f t="shared" si="4"/>
        <v>No</v>
      </c>
      <c r="AC44" s="238"/>
      <c r="AD44" s="242"/>
      <c r="AE44" s="243" t="str">
        <f t="shared" si="5"/>
        <v>No</v>
      </c>
      <c r="AF44" s="344"/>
    </row>
    <row r="45" spans="1:32" s="142" customFormat="1" ht="18" customHeight="1">
      <c r="A45" s="87"/>
      <c r="B45" s="224"/>
      <c r="C45" s="477" t="s">
        <v>2</v>
      </c>
      <c r="D45" s="477"/>
      <c r="E45" s="477"/>
      <c r="F45" s="478"/>
      <c r="G45" s="371"/>
      <c r="H45" s="373">
        <f>AE47</f>
        <v>0</v>
      </c>
      <c r="I45" s="96"/>
      <c r="J45" s="116"/>
      <c r="K45" s="97"/>
      <c r="L45" s="97"/>
      <c r="M45" s="96"/>
      <c r="N45" s="197"/>
      <c r="O45" s="182"/>
      <c r="P45" s="183"/>
      <c r="Q45" s="198"/>
      <c r="R45" s="197"/>
      <c r="S45" s="184"/>
      <c r="T45" s="185"/>
      <c r="U45" s="42"/>
      <c r="V45" s="258"/>
      <c r="W45" s="258"/>
      <c r="X45" s="258"/>
      <c r="Y45" s="87"/>
      <c r="Z45" s="68"/>
      <c r="AA45" s="237">
        <f>COUNTIF(AB40:AB44, "Yes")</f>
        <v>0</v>
      </c>
      <c r="AB45" s="244">
        <f>AA45/5</f>
        <v>0</v>
      </c>
      <c r="AC45" s="238"/>
      <c r="AD45" s="240">
        <f>COUNTIF(AE40:AE44, "Yes")</f>
        <v>0</v>
      </c>
      <c r="AE45" s="246">
        <f>AD45/5</f>
        <v>0</v>
      </c>
      <c r="AF45" s="344"/>
    </row>
    <row r="46" spans="1:32" s="142" customFormat="1" ht="72.599999999999994" customHeight="1">
      <c r="A46" s="87"/>
      <c r="B46" s="105">
        <v>4</v>
      </c>
      <c r="C46" s="479" t="s">
        <v>139</v>
      </c>
      <c r="D46" s="480"/>
      <c r="E46" s="480"/>
      <c r="F46" s="481"/>
      <c r="G46" s="364"/>
      <c r="H46" s="364"/>
      <c r="I46" s="100"/>
      <c r="J46" s="117">
        <v>0.5</v>
      </c>
      <c r="K46" s="233">
        <v>0</v>
      </c>
      <c r="L46" s="380">
        <f>X155</f>
        <v>0</v>
      </c>
      <c r="M46" s="96"/>
      <c r="N46" s="218">
        <f>IFERROR(IF(K46/E12=0, 0, K46/E12), 0)</f>
        <v>0</v>
      </c>
      <c r="O46" s="113"/>
      <c r="P46" s="157"/>
      <c r="Q46" s="171"/>
      <c r="R46" s="218">
        <f>IFERROR(IF(L46/F12=0, 0, L46/F12), 0)</f>
        <v>0</v>
      </c>
      <c r="S46" s="113"/>
      <c r="T46" s="157"/>
      <c r="U46" s="42"/>
      <c r="V46" s="482"/>
      <c r="W46" s="483"/>
      <c r="X46" s="484"/>
      <c r="Y46" s="87"/>
      <c r="Z46" s="68"/>
      <c r="AA46" s="242"/>
      <c r="AB46" s="248" t="str">
        <f>IF(N46&gt;=0.5,"Yes", "No")</f>
        <v>No</v>
      </c>
      <c r="AC46" s="238"/>
      <c r="AD46" s="242"/>
      <c r="AE46" s="248" t="str">
        <f>IF(R46&gt;=0.5,"Yes", "No")</f>
        <v>No</v>
      </c>
      <c r="AF46" s="344"/>
    </row>
    <row r="47" spans="1:32" s="142" customFormat="1" ht="18" customHeight="1">
      <c r="A47" s="87"/>
      <c r="B47" s="224"/>
      <c r="C47" s="477"/>
      <c r="D47" s="477"/>
      <c r="E47" s="477"/>
      <c r="F47" s="478"/>
      <c r="G47" s="371"/>
      <c r="H47" s="373">
        <f>AE49</f>
        <v>0</v>
      </c>
      <c r="I47" s="96"/>
      <c r="J47" s="116"/>
      <c r="K47" s="97"/>
      <c r="L47" s="97"/>
      <c r="M47" s="96"/>
      <c r="N47" s="164"/>
      <c r="O47" s="182"/>
      <c r="P47" s="183"/>
      <c r="Q47" s="198"/>
      <c r="R47" s="203"/>
      <c r="S47" s="184"/>
      <c r="T47" s="185"/>
      <c r="U47" s="42"/>
      <c r="V47" s="258"/>
      <c r="W47" s="258"/>
      <c r="X47" s="258"/>
      <c r="Y47" s="87"/>
      <c r="Z47" s="68"/>
      <c r="AA47" s="237">
        <f>COUNTIF(AB46, "Yes")</f>
        <v>0</v>
      </c>
      <c r="AB47" s="244">
        <f>AA47/1</f>
        <v>0</v>
      </c>
      <c r="AC47" s="238"/>
      <c r="AD47" s="240">
        <f>COUNTIF(AE46, "Yes")</f>
        <v>0</v>
      </c>
      <c r="AE47" s="246">
        <f>AD47/1</f>
        <v>0</v>
      </c>
      <c r="AF47" s="344"/>
    </row>
    <row r="48" spans="1:32" s="142" customFormat="1" ht="55.05" customHeight="1">
      <c r="A48" s="87"/>
      <c r="B48" s="105">
        <v>5</v>
      </c>
      <c r="C48" s="479" t="s">
        <v>140</v>
      </c>
      <c r="D48" s="480"/>
      <c r="E48" s="480"/>
      <c r="F48" s="481"/>
      <c r="G48" s="364"/>
      <c r="H48" s="364"/>
      <c r="I48" s="96"/>
      <c r="J48" s="117">
        <v>0.5</v>
      </c>
      <c r="K48" s="233">
        <v>0</v>
      </c>
      <c r="L48" s="380">
        <f>X154</f>
        <v>0</v>
      </c>
      <c r="M48" s="96"/>
      <c r="N48" s="218">
        <f>IFERROR(IF(K48/E12=0, 0, K48/E12), 0)</f>
        <v>0</v>
      </c>
      <c r="O48" s="113"/>
      <c r="P48" s="157"/>
      <c r="Q48" s="171"/>
      <c r="R48" s="218">
        <f>IFERROR(IF(L48/F12=0, 0, L48/F12), 0)</f>
        <v>0</v>
      </c>
      <c r="S48" s="113"/>
      <c r="T48" s="157"/>
      <c r="U48" s="42"/>
      <c r="V48" s="482"/>
      <c r="W48" s="483"/>
      <c r="X48" s="484"/>
      <c r="Y48" s="87"/>
      <c r="Z48" s="68"/>
      <c r="AA48" s="242"/>
      <c r="AB48" s="248" t="str">
        <f>IF(N48&gt;=0.5,"Yes", "No")</f>
        <v>No</v>
      </c>
      <c r="AC48" s="238"/>
      <c r="AD48" s="242"/>
      <c r="AE48" s="248" t="str">
        <f>IF(R48&gt;=0.5,"Yes", "No")</f>
        <v>No</v>
      </c>
      <c r="AF48" s="344"/>
    </row>
    <row r="49" spans="1:34" s="142" customFormat="1" ht="18" customHeight="1">
      <c r="A49" s="87"/>
      <c r="B49" s="224"/>
      <c r="C49" s="477" t="s">
        <v>123</v>
      </c>
      <c r="D49" s="477"/>
      <c r="E49" s="477"/>
      <c r="F49" s="478"/>
      <c r="G49" s="371"/>
      <c r="H49" s="373">
        <f>AE51</f>
        <v>0</v>
      </c>
      <c r="I49" s="96"/>
      <c r="J49" s="116"/>
      <c r="K49" s="97"/>
      <c r="L49" s="97"/>
      <c r="M49" s="96"/>
      <c r="N49" s="164"/>
      <c r="O49" s="182"/>
      <c r="P49" s="183"/>
      <c r="Q49" s="196"/>
      <c r="R49" s="202"/>
      <c r="S49" s="184"/>
      <c r="T49" s="185"/>
      <c r="U49" s="201"/>
      <c r="V49" s="258"/>
      <c r="W49" s="258"/>
      <c r="X49" s="258"/>
      <c r="Y49" s="87"/>
      <c r="Z49" s="68"/>
      <c r="AA49" s="237">
        <f>COUNTIF(AB48, "Yes")</f>
        <v>0</v>
      </c>
      <c r="AB49" s="244">
        <f>AA49/1</f>
        <v>0</v>
      </c>
      <c r="AC49" s="238"/>
      <c r="AD49" s="240">
        <f>COUNTIF(AE48, "Yes")</f>
        <v>0</v>
      </c>
      <c r="AE49" s="246">
        <f>AD49/1</f>
        <v>0</v>
      </c>
      <c r="AF49" s="344"/>
    </row>
    <row r="50" spans="1:34" s="142" customFormat="1" ht="34.950000000000003" customHeight="1">
      <c r="A50" s="87"/>
      <c r="B50" s="105">
        <v>6</v>
      </c>
      <c r="C50" s="479" t="s">
        <v>110</v>
      </c>
      <c r="D50" s="480"/>
      <c r="E50" s="480"/>
      <c r="F50" s="481"/>
      <c r="G50" s="364"/>
      <c r="H50" s="364"/>
      <c r="I50" s="100"/>
      <c r="J50" s="115">
        <v>36</v>
      </c>
      <c r="K50" s="233">
        <v>0</v>
      </c>
      <c r="L50" s="233">
        <v>0</v>
      </c>
      <c r="M50" s="89"/>
      <c r="N50" s="218">
        <f>K50/J50</f>
        <v>0</v>
      </c>
      <c r="O50" s="113"/>
      <c r="P50" s="157"/>
      <c r="Q50" s="171"/>
      <c r="R50" s="218">
        <f>L50/J50</f>
        <v>0</v>
      </c>
      <c r="S50" s="113"/>
      <c r="T50" s="157"/>
      <c r="U50" s="42"/>
      <c r="V50" s="482"/>
      <c r="W50" s="483"/>
      <c r="X50" s="484"/>
      <c r="Y50" s="87"/>
      <c r="Z50" s="68"/>
      <c r="AA50" s="242"/>
      <c r="AB50" s="248" t="str">
        <f>IF(N50&gt;=1,"Yes", "No")</f>
        <v>No</v>
      </c>
      <c r="AC50" s="238"/>
      <c r="AD50" s="242"/>
      <c r="AE50" s="248" t="str">
        <f>IF(R50&gt;=1,"Yes", "No")</f>
        <v>No</v>
      </c>
      <c r="AF50" s="344"/>
    </row>
    <row r="51" spans="1:34" ht="18" customHeight="1">
      <c r="A51" s="87"/>
      <c r="B51" s="224"/>
      <c r="C51" s="477" t="s">
        <v>109</v>
      </c>
      <c r="D51" s="477"/>
      <c r="E51" s="477"/>
      <c r="F51" s="478"/>
      <c r="G51" s="371"/>
      <c r="H51" s="373">
        <f>AE53</f>
        <v>0</v>
      </c>
      <c r="I51" s="96"/>
      <c r="J51" s="116"/>
      <c r="K51" s="97"/>
      <c r="L51" s="97"/>
      <c r="M51" s="96"/>
      <c r="N51" s="164"/>
      <c r="O51" s="182"/>
      <c r="P51" s="183"/>
      <c r="Q51" s="198"/>
      <c r="R51" s="203"/>
      <c r="S51" s="184"/>
      <c r="T51" s="185"/>
      <c r="U51" s="163"/>
      <c r="V51" s="258"/>
      <c r="W51" s="258"/>
      <c r="X51" s="258"/>
      <c r="Y51" s="87"/>
      <c r="AA51" s="249">
        <f>COUNTIF(AB50, "Yes")</f>
        <v>0</v>
      </c>
      <c r="AB51" s="250">
        <f>AA51/1</f>
        <v>0</v>
      </c>
      <c r="AC51" s="251"/>
      <c r="AD51" s="249">
        <f>COUNTIF(AE50, "Yes")</f>
        <v>0</v>
      </c>
      <c r="AE51" s="250">
        <f>AD51/1</f>
        <v>0</v>
      </c>
    </row>
    <row r="52" spans="1:34" ht="55.05" customHeight="1">
      <c r="A52" s="87"/>
      <c r="B52" s="105">
        <v>7</v>
      </c>
      <c r="C52" s="479" t="s">
        <v>124</v>
      </c>
      <c r="D52" s="480"/>
      <c r="E52" s="480"/>
      <c r="F52" s="481"/>
      <c r="G52" s="364"/>
      <c r="H52" s="364"/>
      <c r="I52" s="96"/>
      <c r="J52" s="117">
        <v>0.6</v>
      </c>
      <c r="K52" s="234">
        <v>0</v>
      </c>
      <c r="L52" s="234">
        <v>0</v>
      </c>
      <c r="M52" s="89"/>
      <c r="N52" s="219">
        <f>AB52</f>
        <v>0</v>
      </c>
      <c r="O52" s="113"/>
      <c r="P52" s="157"/>
      <c r="Q52" s="171"/>
      <c r="R52" s="219">
        <f>AD52</f>
        <v>0</v>
      </c>
      <c r="S52" s="113"/>
      <c r="T52" s="157"/>
      <c r="U52" s="42"/>
      <c r="V52" s="482"/>
      <c r="W52" s="483"/>
      <c r="X52" s="484"/>
      <c r="Y52" s="87"/>
      <c r="AA52" s="242">
        <f>AB52-1</f>
        <v>-1</v>
      </c>
      <c r="AB52" s="252">
        <f>LOOKUP(K52, {0,0.4,0.5,0.6,0.7,0.8}, {0,1,2,3,4,5})</f>
        <v>0</v>
      </c>
      <c r="AC52" s="238">
        <f>AD52-1</f>
        <v>-1</v>
      </c>
      <c r="AD52" s="242">
        <f>LOOKUP(L52, {0,0.4,0.5,0.6,0.7,0.8}, {0,1,2,3,4,5})</f>
        <v>0</v>
      </c>
      <c r="AE52" s="252" t="str">
        <f>IF(R52&gt;=0.4,"Yes", "No")</f>
        <v>No</v>
      </c>
    </row>
    <row r="53" spans="1:34" ht="18" customHeight="1">
      <c r="A53" s="87"/>
      <c r="B53" s="224"/>
      <c r="C53" s="471" t="s">
        <v>111</v>
      </c>
      <c r="D53" s="471"/>
      <c r="E53" s="471"/>
      <c r="F53" s="471"/>
      <c r="G53" s="372"/>
      <c r="H53" s="373">
        <f>AE57</f>
        <v>0.33333333333333331</v>
      </c>
      <c r="I53" s="87"/>
      <c r="J53" s="40"/>
      <c r="K53" s="205"/>
      <c r="L53" s="205"/>
      <c r="M53" s="208"/>
      <c r="N53" s="164"/>
      <c r="O53" s="182"/>
      <c r="P53" s="183"/>
      <c r="Q53" s="196"/>
      <c r="R53" s="202"/>
      <c r="S53" s="184"/>
      <c r="T53" s="185"/>
      <c r="U53" s="87"/>
      <c r="V53" s="259"/>
      <c r="W53" s="259"/>
      <c r="X53" s="259"/>
      <c r="Y53" s="87"/>
      <c r="AA53" s="249">
        <f>COUNTIF(AB52, "Yes")</f>
        <v>0</v>
      </c>
      <c r="AB53" s="250">
        <f>AA53/1</f>
        <v>0</v>
      </c>
      <c r="AC53" s="251"/>
      <c r="AD53" s="249">
        <f>COUNTIF(AE52, "Yes")</f>
        <v>0</v>
      </c>
      <c r="AE53" s="250">
        <f>AD53/1</f>
        <v>0</v>
      </c>
    </row>
    <row r="54" spans="1:34" ht="34.950000000000003" customHeight="1">
      <c r="A54" s="87"/>
      <c r="B54" s="485">
        <v>8</v>
      </c>
      <c r="C54" s="494" t="s">
        <v>112</v>
      </c>
      <c r="D54" s="495"/>
      <c r="E54" s="495"/>
      <c r="F54" s="496"/>
      <c r="G54" s="365"/>
      <c r="H54" s="365"/>
      <c r="I54" s="96"/>
      <c r="J54" s="114">
        <v>1</v>
      </c>
      <c r="K54" s="203"/>
      <c r="L54" s="203"/>
      <c r="M54" s="213"/>
      <c r="N54" s="227">
        <v>0</v>
      </c>
      <c r="O54" s="113"/>
      <c r="P54" s="157"/>
      <c r="Q54" s="171"/>
      <c r="R54" s="227">
        <v>0</v>
      </c>
      <c r="S54" s="113"/>
      <c r="T54" s="157"/>
      <c r="U54" s="42"/>
      <c r="V54" s="476"/>
      <c r="W54" s="476"/>
      <c r="X54" s="476"/>
      <c r="Y54" s="87"/>
      <c r="AA54" s="242"/>
      <c r="AB54" s="252" t="str">
        <f>IF(N54&gt;=4,"Yes", "No")</f>
        <v>No</v>
      </c>
      <c r="AD54" s="242"/>
      <c r="AE54" s="252" t="str">
        <f>IF(R54&gt;=1,"Yes", "No")</f>
        <v>No</v>
      </c>
    </row>
    <row r="55" spans="1:34" ht="34.950000000000003" customHeight="1">
      <c r="A55" s="87"/>
      <c r="B55" s="485"/>
      <c r="C55" s="497" t="s">
        <v>113</v>
      </c>
      <c r="D55" s="498"/>
      <c r="E55" s="498"/>
      <c r="F55" s="499"/>
      <c r="G55" s="365"/>
      <c r="H55" s="365"/>
      <c r="I55" s="96"/>
      <c r="J55" s="114">
        <f>IF($E$9=3,3,4)</f>
        <v>3</v>
      </c>
      <c r="K55" s="203"/>
      <c r="L55" s="203"/>
      <c r="M55" s="207"/>
      <c r="N55" s="227">
        <v>0</v>
      </c>
      <c r="O55" s="113"/>
      <c r="P55" s="157"/>
      <c r="Q55" s="171"/>
      <c r="R55" s="227">
        <v>3</v>
      </c>
      <c r="S55" s="113"/>
      <c r="T55" s="157"/>
      <c r="U55" s="42"/>
      <c r="V55" s="476"/>
      <c r="W55" s="476"/>
      <c r="X55" s="476"/>
      <c r="Y55" s="87"/>
      <c r="AA55" s="242"/>
      <c r="AB55" s="252" t="str">
        <f>IF(N55&gt;=$E$9,"Yes", "No")</f>
        <v>No</v>
      </c>
      <c r="AD55" s="242"/>
      <c r="AE55" s="252" t="str">
        <f>IF(R55&gt;=$E$9,"Yes", "No")</f>
        <v>Yes</v>
      </c>
    </row>
    <row r="56" spans="1:34" ht="34.950000000000003" customHeight="1">
      <c r="A56" s="87"/>
      <c r="B56" s="485"/>
      <c r="C56" s="497" t="s">
        <v>187</v>
      </c>
      <c r="D56" s="498"/>
      <c r="E56" s="498"/>
      <c r="F56" s="499"/>
      <c r="G56" s="365"/>
      <c r="H56" s="365"/>
      <c r="I56" s="96"/>
      <c r="J56" s="114">
        <v>1</v>
      </c>
      <c r="K56" s="203"/>
      <c r="L56" s="203"/>
      <c r="M56" s="207"/>
      <c r="N56" s="227">
        <v>0</v>
      </c>
      <c r="O56" s="113"/>
      <c r="P56" s="157"/>
      <c r="Q56" s="171"/>
      <c r="R56" s="227">
        <v>0</v>
      </c>
      <c r="S56" s="113"/>
      <c r="T56" s="157"/>
      <c r="U56" s="42"/>
      <c r="V56" s="476"/>
      <c r="W56" s="476"/>
      <c r="X56" s="476"/>
      <c r="Y56" s="87"/>
      <c r="AA56" s="242"/>
      <c r="AB56" s="252" t="str">
        <f>IF(N56&gt;=1,"Yes", "No")</f>
        <v>No</v>
      </c>
      <c r="AD56" s="242"/>
      <c r="AE56" s="252" t="str">
        <f>IF(R56&gt;=1,"Yes", "No")</f>
        <v>No</v>
      </c>
    </row>
    <row r="57" spans="1:34" ht="18" customHeight="1">
      <c r="A57" s="87"/>
      <c r="B57" s="224"/>
      <c r="C57" s="471" t="s">
        <v>125</v>
      </c>
      <c r="D57" s="471"/>
      <c r="E57" s="471"/>
      <c r="F57" s="472"/>
      <c r="G57" s="372"/>
      <c r="H57" s="373">
        <f>AE59</f>
        <v>0</v>
      </c>
      <c r="I57" s="87"/>
      <c r="J57" s="40"/>
      <c r="K57" s="205"/>
      <c r="L57" s="205"/>
      <c r="M57" s="208"/>
      <c r="N57" s="164"/>
      <c r="O57" s="182"/>
      <c r="P57" s="183"/>
      <c r="Q57" s="198"/>
      <c r="R57" s="203"/>
      <c r="S57" s="184"/>
      <c r="T57" s="185"/>
      <c r="U57" s="87"/>
      <c r="V57" s="259"/>
      <c r="W57" s="259"/>
      <c r="X57" s="259"/>
      <c r="Y57" s="87"/>
      <c r="AA57" s="249">
        <f>COUNTIF(AB54:AB56, "Yes")</f>
        <v>0</v>
      </c>
      <c r="AB57" s="250">
        <f>AA57/4</f>
        <v>0</v>
      </c>
      <c r="AC57" s="251"/>
      <c r="AD57" s="249">
        <f>COUNTIF(AE54:AE56, "Yes")</f>
        <v>1</v>
      </c>
      <c r="AE57" s="250">
        <f>AD57/3</f>
        <v>0.33333333333333331</v>
      </c>
    </row>
    <row r="58" spans="1:34" ht="34.950000000000003" customHeight="1">
      <c r="A58" s="87"/>
      <c r="B58" s="105">
        <v>9</v>
      </c>
      <c r="C58" s="473" t="s">
        <v>143</v>
      </c>
      <c r="D58" s="474"/>
      <c r="E58" s="474"/>
      <c r="F58" s="475"/>
      <c r="G58" s="365"/>
      <c r="H58" s="365"/>
      <c r="I58" s="96"/>
      <c r="J58" s="114">
        <v>1</v>
      </c>
      <c r="K58" s="203"/>
      <c r="L58" s="203"/>
      <c r="M58" s="207"/>
      <c r="N58" s="227">
        <v>0</v>
      </c>
      <c r="O58" s="113"/>
      <c r="P58" s="157"/>
      <c r="Q58" s="171"/>
      <c r="R58" s="227">
        <v>0</v>
      </c>
      <c r="S58" s="113"/>
      <c r="T58" s="157"/>
      <c r="U58" s="42"/>
      <c r="V58" s="476"/>
      <c r="W58" s="476"/>
      <c r="X58" s="476"/>
      <c r="Y58" s="87"/>
      <c r="AA58" s="242"/>
      <c r="AB58" s="252" t="str">
        <f>IF(N58&gt;=1,"Yes", "No")</f>
        <v>No</v>
      </c>
      <c r="AD58" s="242"/>
      <c r="AE58" s="252" t="str">
        <f>IF(R58&gt;=1,"Yes", "No")</f>
        <v>No</v>
      </c>
    </row>
    <row r="59" spans="1:34" ht="18" customHeight="1">
      <c r="A59" s="87"/>
      <c r="B59" s="224"/>
      <c r="C59" s="477" t="s">
        <v>141</v>
      </c>
      <c r="D59" s="477"/>
      <c r="E59" s="477"/>
      <c r="F59" s="478"/>
      <c r="G59" s="371"/>
      <c r="H59" s="373">
        <f>AE64</f>
        <v>0</v>
      </c>
      <c r="I59" s="96"/>
      <c r="J59" s="48"/>
      <c r="K59" s="206"/>
      <c r="L59" s="206"/>
      <c r="M59" s="207"/>
      <c r="N59" s="161"/>
      <c r="O59" s="182"/>
      <c r="P59" s="183"/>
      <c r="Q59" s="196"/>
      <c r="R59" s="204"/>
      <c r="S59" s="184"/>
      <c r="T59" s="185"/>
      <c r="U59" s="42"/>
      <c r="V59" s="258"/>
      <c r="W59" s="258"/>
      <c r="X59" s="258"/>
      <c r="Y59" s="87"/>
      <c r="AA59" s="249">
        <f>COUNTIF(AB58, "Yes")</f>
        <v>0</v>
      </c>
      <c r="AB59" s="250">
        <f>AA59/1</f>
        <v>0</v>
      </c>
      <c r="AC59" s="251"/>
      <c r="AD59" s="249">
        <f>COUNTIF(AE58, "Yes")</f>
        <v>0</v>
      </c>
      <c r="AE59" s="250">
        <f>AD59/1</f>
        <v>0</v>
      </c>
    </row>
    <row r="60" spans="1:34" ht="34.950000000000003" customHeight="1">
      <c r="A60" s="87"/>
      <c r="B60" s="485">
        <v>10</v>
      </c>
      <c r="C60" s="487" t="s">
        <v>114</v>
      </c>
      <c r="D60" s="488"/>
      <c r="E60" s="488"/>
      <c r="F60" s="489"/>
      <c r="G60" s="364"/>
      <c r="H60" s="364"/>
      <c r="I60" s="100"/>
      <c r="J60" s="115" t="s">
        <v>137</v>
      </c>
      <c r="K60" s="203"/>
      <c r="L60" s="203"/>
      <c r="M60" s="213"/>
      <c r="N60" s="232" t="s">
        <v>30</v>
      </c>
      <c r="O60" s="113"/>
      <c r="P60" s="157"/>
      <c r="Q60" s="171"/>
      <c r="R60" s="232" t="s">
        <v>30</v>
      </c>
      <c r="S60" s="113"/>
      <c r="T60" s="159"/>
      <c r="U60" s="42"/>
      <c r="V60" s="482"/>
      <c r="W60" s="483"/>
      <c r="X60" s="484"/>
      <c r="Y60" s="87"/>
      <c r="AA60" s="242"/>
      <c r="AB60" s="252" t="str">
        <f>N60</f>
        <v>No</v>
      </c>
      <c r="AD60" s="242"/>
      <c r="AE60" s="252" t="str">
        <f>R60</f>
        <v>No</v>
      </c>
    </row>
    <row r="61" spans="1:34" ht="34.950000000000003" customHeight="1">
      <c r="A61" s="87"/>
      <c r="B61" s="485"/>
      <c r="C61" s="490" t="s">
        <v>115</v>
      </c>
      <c r="D61" s="491"/>
      <c r="E61" s="491"/>
      <c r="F61" s="492"/>
      <c r="G61" s="364"/>
      <c r="H61" s="364"/>
      <c r="I61" s="96"/>
      <c r="J61" s="115" t="s">
        <v>137</v>
      </c>
      <c r="K61" s="203"/>
      <c r="L61" s="203"/>
      <c r="M61" s="207"/>
      <c r="N61" s="232" t="s">
        <v>30</v>
      </c>
      <c r="O61" s="113"/>
      <c r="P61" s="157"/>
      <c r="Q61" s="171"/>
      <c r="R61" s="232" t="s">
        <v>30</v>
      </c>
      <c r="S61" s="113"/>
      <c r="T61" s="159"/>
      <c r="U61" s="42"/>
      <c r="V61" s="482"/>
      <c r="W61" s="483"/>
      <c r="X61" s="484"/>
      <c r="Y61" s="87"/>
      <c r="AA61" s="242"/>
      <c r="AB61" s="252" t="str">
        <f>N61</f>
        <v>No</v>
      </c>
      <c r="AD61" s="242"/>
      <c r="AE61" s="252" t="str">
        <f>R61</f>
        <v>No</v>
      </c>
    </row>
    <row r="62" spans="1:34" ht="34.950000000000003" customHeight="1">
      <c r="A62" s="87"/>
      <c r="B62" s="485"/>
      <c r="C62" s="493" t="s">
        <v>116</v>
      </c>
      <c r="D62" s="491"/>
      <c r="E62" s="491"/>
      <c r="F62" s="492"/>
      <c r="G62" s="364"/>
      <c r="H62" s="364"/>
      <c r="I62" s="96"/>
      <c r="J62" s="115">
        <f>IF($E$9=3,3,4)</f>
        <v>3</v>
      </c>
      <c r="K62" s="233">
        <v>0</v>
      </c>
      <c r="L62" s="233">
        <v>0</v>
      </c>
      <c r="M62" s="96"/>
      <c r="N62" s="217">
        <f>K62/4</f>
        <v>0</v>
      </c>
      <c r="O62" s="113"/>
      <c r="P62" s="157"/>
      <c r="Q62" s="171"/>
      <c r="R62" s="217">
        <f>L62/$E$9</f>
        <v>0</v>
      </c>
      <c r="S62" s="113"/>
      <c r="T62" s="159"/>
      <c r="U62" s="42"/>
      <c r="V62" s="482"/>
      <c r="W62" s="483"/>
      <c r="X62" s="484"/>
      <c r="Y62" s="87"/>
      <c r="AA62" s="242"/>
      <c r="AB62" s="252" t="str">
        <f>IF(N62&gt;=1,"Yes", "No")</f>
        <v>No</v>
      </c>
      <c r="AD62" s="242"/>
      <c r="AE62" s="252" t="str">
        <f>IF(R62&gt;=1,"Yes", "No")</f>
        <v>No</v>
      </c>
      <c r="AG62" s="193"/>
      <c r="AH62" s="193"/>
    </row>
    <row r="63" spans="1:34" ht="34.950000000000003" customHeight="1">
      <c r="A63" s="87"/>
      <c r="B63" s="486"/>
      <c r="C63" s="493" t="s">
        <v>142</v>
      </c>
      <c r="D63" s="491"/>
      <c r="E63" s="491"/>
      <c r="F63" s="492"/>
      <c r="G63" s="364"/>
      <c r="H63" s="364"/>
      <c r="I63" s="96"/>
      <c r="J63" s="115">
        <v>1</v>
      </c>
      <c r="K63" s="203"/>
      <c r="L63" s="203"/>
      <c r="M63" s="207"/>
      <c r="N63" s="232" t="s">
        <v>30</v>
      </c>
      <c r="O63" s="113"/>
      <c r="P63" s="157"/>
      <c r="Q63" s="171"/>
      <c r="R63" s="232" t="s">
        <v>30</v>
      </c>
      <c r="S63" s="113"/>
      <c r="T63" s="159"/>
      <c r="U63" s="42"/>
      <c r="V63" s="482"/>
      <c r="W63" s="483"/>
      <c r="X63" s="484"/>
      <c r="Y63" s="87"/>
      <c r="AA63" s="242"/>
      <c r="AB63" s="252" t="str">
        <f>N63</f>
        <v>No</v>
      </c>
      <c r="AD63" s="242"/>
      <c r="AE63" s="252" t="str">
        <f>R63</f>
        <v>No</v>
      </c>
      <c r="AG63" s="193"/>
      <c r="AH63" s="193"/>
    </row>
    <row r="64" spans="1:34" ht="15" customHeight="1">
      <c r="A64" s="87"/>
      <c r="B64" s="89"/>
      <c r="C64" s="87"/>
      <c r="D64" s="87"/>
      <c r="E64" s="87"/>
      <c r="F64" s="87"/>
      <c r="G64" s="87"/>
      <c r="H64" s="87"/>
      <c r="I64" s="96"/>
      <c r="J64" s="60"/>
      <c r="K64" s="206"/>
      <c r="L64" s="206"/>
      <c r="M64" s="207"/>
      <c r="N64" s="162"/>
      <c r="O64" s="165"/>
      <c r="P64" s="158"/>
      <c r="Q64" s="171"/>
      <c r="R64" s="162"/>
      <c r="S64" s="165"/>
      <c r="T64" s="158"/>
      <c r="U64" s="42"/>
      <c r="V64" s="62"/>
      <c r="W64" s="62"/>
      <c r="X64" s="62"/>
      <c r="Y64" s="87"/>
      <c r="AA64" s="249">
        <f>COUNTIF(AB60:AB63, "Yes")</f>
        <v>0</v>
      </c>
      <c r="AB64" s="250">
        <f>AA64/4</f>
        <v>0</v>
      </c>
      <c r="AC64" s="251"/>
      <c r="AD64" s="249">
        <f>COUNTIF(AE60:AE63, "Yes")</f>
        <v>0</v>
      </c>
      <c r="AE64" s="250">
        <f>AD64/4</f>
        <v>0</v>
      </c>
      <c r="AG64" s="193"/>
      <c r="AH64" s="193"/>
    </row>
    <row r="65" spans="1:34" s="68" customFormat="1" ht="25.05" customHeight="1">
      <c r="A65" s="63"/>
      <c r="B65" s="469" t="s">
        <v>189</v>
      </c>
      <c r="C65" s="469"/>
      <c r="D65" s="469"/>
      <c r="E65" s="469"/>
      <c r="F65" s="469"/>
      <c r="G65" s="469"/>
      <c r="H65" s="469"/>
      <c r="I65" s="469"/>
      <c r="J65" s="469"/>
      <c r="K65" s="205"/>
      <c r="L65" s="205"/>
      <c r="M65" s="205"/>
      <c r="N65" s="225">
        <f>MAX(0, COUNTIF(AB22:AB63, "Yes") + AA52)</f>
        <v>0</v>
      </c>
      <c r="O65" s="226">
        <f>N65/37</f>
        <v>0</v>
      </c>
      <c r="P65" s="127"/>
      <c r="Q65" s="173"/>
      <c r="R65" s="225">
        <f>MAX(0, COUNTIF(AE22:AE63, "Yes"))</f>
        <v>1</v>
      </c>
      <c r="S65" s="226">
        <f>AE65</f>
        <v>3.0303030303030304E-2</v>
      </c>
      <c r="T65" s="131"/>
      <c r="U65" s="42"/>
      <c r="V65" s="459"/>
      <c r="W65" s="459"/>
      <c r="X65" s="459"/>
      <c r="Y65" s="63"/>
      <c r="AA65" s="237"/>
      <c r="AB65" s="253">
        <f>COUNTIF(AA22:AA63, "Yes")</f>
        <v>0</v>
      </c>
      <c r="AC65" s="254">
        <f>N65/33</f>
        <v>0</v>
      </c>
      <c r="AD65" s="253">
        <f>COUNTIF(AE22:AE63, "Yes")</f>
        <v>1</v>
      </c>
      <c r="AE65" s="254">
        <f>R65/33</f>
        <v>3.0303030303030304E-2</v>
      </c>
      <c r="AF65" s="344"/>
      <c r="AG65" s="193"/>
      <c r="AH65" s="193"/>
    </row>
    <row r="66" spans="1:34" ht="10.050000000000001" customHeight="1">
      <c r="A66" s="69" t="s">
        <v>4</v>
      </c>
      <c r="B66" s="470"/>
      <c r="C66" s="470"/>
      <c r="D66" s="470"/>
      <c r="E66" s="470"/>
      <c r="F66" s="470"/>
      <c r="G66" s="470"/>
      <c r="H66" s="470"/>
      <c r="I66" s="470"/>
      <c r="J66" s="470"/>
      <c r="K66" s="205"/>
      <c r="L66" s="205"/>
      <c r="M66" s="208"/>
      <c r="N66" s="24"/>
      <c r="O66" s="24"/>
      <c r="P66" s="126"/>
      <c r="Q66" s="169"/>
      <c r="R66" s="24"/>
      <c r="S66" s="24"/>
      <c r="T66" s="126"/>
      <c r="U66" s="87"/>
      <c r="V66" s="87"/>
      <c r="W66" s="87"/>
      <c r="X66" s="87"/>
      <c r="Y66" s="87"/>
      <c r="AG66" s="193"/>
      <c r="AH66" s="193"/>
    </row>
    <row r="67" spans="1:34" ht="31.95" customHeight="1">
      <c r="A67" s="69"/>
      <c r="B67" s="88"/>
      <c r="C67" s="87"/>
      <c r="D67" s="87"/>
      <c r="E67" s="87"/>
      <c r="F67" s="64"/>
      <c r="G67" s="64"/>
      <c r="H67" s="64"/>
      <c r="I67" s="87"/>
      <c r="J67" s="24"/>
      <c r="K67" s="205"/>
      <c r="L67" s="205"/>
      <c r="M67" s="208"/>
      <c r="N67" s="223">
        <v>20</v>
      </c>
      <c r="O67" s="166"/>
      <c r="P67" s="164"/>
      <c r="Q67" s="174"/>
      <c r="R67" s="166"/>
      <c r="S67" s="166"/>
      <c r="T67" s="164"/>
      <c r="U67" s="168"/>
      <c r="V67" s="168"/>
      <c r="W67" s="87"/>
      <c r="X67" s="87"/>
      <c r="Y67" s="87"/>
      <c r="AB67" s="249">
        <f>COUNTIF(AB22:AB64,"&gt;=0.5")</f>
        <v>0</v>
      </c>
      <c r="AC67" s="255"/>
      <c r="AD67" s="256"/>
      <c r="AE67" s="249">
        <f>COUNTIF(AE22:AE64,"&gt;=0.5")</f>
        <v>0</v>
      </c>
      <c r="AG67" s="193"/>
      <c r="AH67" s="193"/>
    </row>
    <row r="68" spans="1:34" ht="25.05" customHeight="1">
      <c r="A68" s="69"/>
      <c r="B68" s="460" t="s">
        <v>128</v>
      </c>
      <c r="C68" s="461"/>
      <c r="D68" s="461"/>
      <c r="E68" s="461"/>
      <c r="F68" s="461"/>
      <c r="G68" s="461"/>
      <c r="H68" s="461"/>
      <c r="I68" s="461"/>
      <c r="J68" s="462"/>
      <c r="K68" s="209"/>
      <c r="L68" s="210"/>
      <c r="M68" s="208"/>
      <c r="N68" s="166"/>
      <c r="O68" s="166"/>
      <c r="P68" s="155"/>
      <c r="Q68" s="174"/>
      <c r="R68" s="166"/>
      <c r="S68" s="166"/>
      <c r="T68" s="155"/>
      <c r="U68" s="168"/>
      <c r="V68" s="168"/>
      <c r="W68" s="87"/>
      <c r="X68" s="87"/>
      <c r="Y68" s="87"/>
      <c r="AG68" s="193"/>
      <c r="AH68" s="193"/>
    </row>
    <row r="69" spans="1:34" ht="31.95" customHeight="1">
      <c r="A69" s="69"/>
      <c r="B69" s="463" t="s">
        <v>127</v>
      </c>
      <c r="C69" s="464"/>
      <c r="D69" s="464"/>
      <c r="E69" s="464"/>
      <c r="F69" s="464"/>
      <c r="G69" s="464"/>
      <c r="H69" s="464"/>
      <c r="I69" s="464"/>
      <c r="J69" s="465"/>
      <c r="K69" s="209"/>
      <c r="L69" s="210"/>
      <c r="M69" s="208"/>
      <c r="N69" s="214" t="str">
        <f>AA69</f>
        <v>No</v>
      </c>
      <c r="O69" s="113"/>
      <c r="P69" s="157"/>
      <c r="Q69" s="169"/>
      <c r="R69" s="214" t="str">
        <f>AD69</f>
        <v>No</v>
      </c>
      <c r="S69" s="113"/>
      <c r="T69" s="157"/>
      <c r="U69" s="168"/>
      <c r="V69" s="168"/>
      <c r="W69" s="87"/>
      <c r="X69" s="87"/>
      <c r="Y69" s="87"/>
      <c r="AA69" s="242" t="str">
        <f>IF(O65&gt;=0.8, "Yes", "No")</f>
        <v>No</v>
      </c>
      <c r="AB69" s="242">
        <f>COUNTIF(N69:N71,"Yes")</f>
        <v>0</v>
      </c>
      <c r="AD69" s="242" t="str">
        <f>IF(S65&gt;=0.8, "Yes", "No")</f>
        <v>No</v>
      </c>
      <c r="AE69" s="242">
        <f>COUNTIF(R69:R71,"Yes")</f>
        <v>0</v>
      </c>
    </row>
    <row r="70" spans="1:34" ht="31.95" customHeight="1">
      <c r="A70" s="69"/>
      <c r="B70" s="463" t="s">
        <v>126</v>
      </c>
      <c r="C70" s="464"/>
      <c r="D70" s="464"/>
      <c r="E70" s="464"/>
      <c r="F70" s="464"/>
      <c r="G70" s="464"/>
      <c r="H70" s="464"/>
      <c r="I70" s="464"/>
      <c r="J70" s="465"/>
      <c r="K70" s="211"/>
      <c r="L70" s="211"/>
      <c r="M70" s="208"/>
      <c r="N70" s="214" t="str">
        <f>AB70</f>
        <v>No</v>
      </c>
      <c r="O70" s="113"/>
      <c r="P70" s="157"/>
      <c r="Q70" s="169"/>
      <c r="R70" s="214" t="str">
        <f>AE70</f>
        <v>No</v>
      </c>
      <c r="S70" s="113"/>
      <c r="T70" s="157"/>
      <c r="U70" s="168"/>
      <c r="V70" s="168"/>
      <c r="W70" s="87"/>
      <c r="X70" s="87"/>
      <c r="Y70" s="87"/>
      <c r="AA70" s="242"/>
      <c r="AB70" s="242" t="str">
        <f>IF(AND(AB31&gt;=0.5, AB39&gt;=0.5, AB45&gt;=0.5, AB47&gt;=0.5, AB49&gt;=0.5, AB51&gt;=0.5, AB53&gt;=0.5, AB57&gt;=0.5, AB59&gt;=0.5, AB64&gt;=0.5), "Yes", "No")</f>
        <v>No</v>
      </c>
      <c r="AC70" s="242"/>
      <c r="AD70" s="242"/>
      <c r="AE70" s="242" t="str">
        <f>IF(AND(AE31&gt;=0.5, AE39&gt;=0.5, AE45&gt;=0.5, AE47&gt;=0.5, AE49&gt;=0.5, AE51&gt;=0.5, AE53&gt;=0.5, AE57&gt;=0.5, AE59&gt;=0.5, AE64&gt;=0.5), "Yes", "No")</f>
        <v>No</v>
      </c>
    </row>
    <row r="71" spans="1:34" ht="31.95" customHeight="1">
      <c r="A71" s="69"/>
      <c r="B71" s="466" t="s">
        <v>188</v>
      </c>
      <c r="C71" s="467"/>
      <c r="D71" s="467"/>
      <c r="E71" s="467"/>
      <c r="F71" s="467"/>
      <c r="G71" s="467"/>
      <c r="H71" s="467"/>
      <c r="I71" s="467"/>
      <c r="J71" s="468"/>
      <c r="K71" s="212"/>
      <c r="L71" s="211"/>
      <c r="M71" s="208"/>
      <c r="N71" s="214" t="str">
        <f>AB71</f>
        <v>No</v>
      </c>
      <c r="O71" s="113"/>
      <c r="P71" s="157"/>
      <c r="Q71" s="169"/>
      <c r="R71" s="214" t="str">
        <f>AE71</f>
        <v>No</v>
      </c>
      <c r="S71" s="113"/>
      <c r="T71" s="157"/>
      <c r="U71" s="168"/>
      <c r="V71" s="168"/>
      <c r="W71" s="87"/>
      <c r="X71" s="87"/>
      <c r="Y71" s="87"/>
      <c r="AA71" s="242"/>
      <c r="AB71" s="242" t="str">
        <f>IF(E12&gt;=8,"Yes","No")</f>
        <v>No</v>
      </c>
      <c r="AC71" s="242"/>
      <c r="AD71" s="242"/>
      <c r="AE71" s="242" t="str">
        <f>IF(F12&gt;=8,"Yes","No")</f>
        <v>No</v>
      </c>
    </row>
    <row r="72" spans="1:34" ht="31.95" customHeight="1">
      <c r="A72" s="69"/>
      <c r="B72" s="457" t="s">
        <v>117</v>
      </c>
      <c r="C72" s="457"/>
      <c r="D72" s="457"/>
      <c r="E72" s="457"/>
      <c r="F72" s="457"/>
      <c r="G72" s="457"/>
      <c r="H72" s="457"/>
      <c r="I72" s="457"/>
      <c r="J72" s="457"/>
      <c r="K72" s="212"/>
      <c r="L72" s="211"/>
      <c r="M72" s="208"/>
      <c r="N72" s="167"/>
      <c r="O72" s="167"/>
      <c r="P72" s="157"/>
      <c r="Q72" s="169"/>
      <c r="R72" s="166"/>
      <c r="S72" s="166"/>
      <c r="T72" s="157"/>
      <c r="U72" s="168"/>
      <c r="V72" s="168"/>
      <c r="W72" s="87"/>
      <c r="X72" s="87"/>
      <c r="Y72" s="87"/>
      <c r="AB72" s="237">
        <f>COUNTIF(AA69:AB71,"Yes")</f>
        <v>0</v>
      </c>
      <c r="AC72" s="238" t="str">
        <f>IF(AB72=3,"YES","NO")</f>
        <v>NO</v>
      </c>
      <c r="AD72" s="237">
        <f>COUNTIF(AD69:AE71,"Yes")</f>
        <v>0</v>
      </c>
      <c r="AE72" s="242" t="str">
        <f>IF(AD72=3,"YES","NO")</f>
        <v>NO</v>
      </c>
    </row>
    <row r="73" spans="1:34" ht="31.95" customHeight="1">
      <c r="A73" s="69"/>
      <c r="B73" s="124">
        <v>1</v>
      </c>
      <c r="C73" s="458" t="s">
        <v>144</v>
      </c>
      <c r="D73" s="458"/>
      <c r="E73" s="458"/>
      <c r="F73" s="458"/>
      <c r="G73" s="458"/>
      <c r="H73" s="458"/>
      <c r="I73" s="458"/>
      <c r="J73" s="458"/>
      <c r="K73" s="212"/>
      <c r="L73" s="211"/>
      <c r="M73" s="208"/>
      <c r="N73" s="214" t="str">
        <f>AB74</f>
        <v>No</v>
      </c>
      <c r="O73" s="113"/>
      <c r="P73" s="157"/>
      <c r="Q73" s="169"/>
      <c r="R73" s="214" t="str">
        <f>AE74</f>
        <v>No</v>
      </c>
      <c r="S73" s="113"/>
      <c r="T73" s="157"/>
      <c r="U73" s="168"/>
      <c r="V73" s="168"/>
      <c r="W73" s="87"/>
      <c r="X73" s="87"/>
      <c r="Y73" s="87"/>
      <c r="AA73" s="242">
        <f>AB73</f>
        <v>0</v>
      </c>
      <c r="AB73" s="257">
        <f>+N22+N23+N24+N25</f>
        <v>0</v>
      </c>
      <c r="AD73" s="242"/>
      <c r="AE73" s="242">
        <f>+R22+R23+R24+R25</f>
        <v>0</v>
      </c>
    </row>
    <row r="74" spans="1:34" ht="31.95" customHeight="1">
      <c r="A74" s="69"/>
      <c r="B74" s="124">
        <v>2</v>
      </c>
      <c r="C74" s="458" t="s">
        <v>196</v>
      </c>
      <c r="D74" s="458"/>
      <c r="E74" s="458"/>
      <c r="F74" s="458"/>
      <c r="G74" s="458"/>
      <c r="H74" s="458"/>
      <c r="I74" s="458"/>
      <c r="J74" s="458"/>
      <c r="K74" s="212"/>
      <c r="L74" s="211"/>
      <c r="M74" s="208"/>
      <c r="N74" s="215" t="str">
        <f>AA74</f>
        <v>No</v>
      </c>
      <c r="O74" s="138"/>
      <c r="P74" s="157"/>
      <c r="Q74" s="169"/>
      <c r="R74" s="215" t="str">
        <f>AD74</f>
        <v>No</v>
      </c>
      <c r="S74" s="113"/>
      <c r="T74" s="157"/>
      <c r="U74" s="168"/>
      <c r="V74" s="168"/>
      <c r="W74" s="87"/>
      <c r="X74" s="87"/>
      <c r="Y74" s="87"/>
      <c r="AA74" s="242" t="str">
        <f>IF(OR(N55&gt;=1,N56&gt;= 1), "Yes", "No")</f>
        <v>No</v>
      </c>
      <c r="AB74" s="242" t="str">
        <f>IF(AND(AB12&gt;0, MOD(AB12,1)=0, AB73&gt;=AB12/1), "Yes", "No")</f>
        <v>No</v>
      </c>
      <c r="AD74" s="242" t="str">
        <f>IF(AND(R55&gt;=$E$9,R56&gt;= 1), "Yes", "No")</f>
        <v>No</v>
      </c>
      <c r="AE74" s="242" t="str">
        <f>IF(AND(AD12&gt;0, MOD(AD12,1)=0, AE73&gt;=AD12/1), "Yes", "No")</f>
        <v>No</v>
      </c>
    </row>
    <row r="75" spans="1:34" ht="31.95" customHeight="1">
      <c r="A75" s="69"/>
      <c r="B75" s="124">
        <v>3</v>
      </c>
      <c r="C75" s="458" t="s">
        <v>121</v>
      </c>
      <c r="D75" s="458"/>
      <c r="E75" s="458"/>
      <c r="F75" s="458"/>
      <c r="G75" s="458"/>
      <c r="H75" s="458"/>
      <c r="I75" s="458"/>
      <c r="J75" s="458"/>
      <c r="K75" s="212"/>
      <c r="L75" s="211"/>
      <c r="M75" s="208"/>
      <c r="N75" s="235" t="s">
        <v>30</v>
      </c>
      <c r="O75" s="138"/>
      <c r="P75" s="157"/>
      <c r="Q75" s="169"/>
      <c r="R75" s="235" t="s">
        <v>30</v>
      </c>
      <c r="S75" s="138"/>
      <c r="T75" s="157"/>
      <c r="U75" s="168"/>
      <c r="V75" s="168"/>
      <c r="W75" s="87"/>
      <c r="X75" s="87"/>
      <c r="Y75" s="87"/>
      <c r="AA75" s="242"/>
      <c r="AB75" s="242" t="str">
        <f>N75</f>
        <v>No</v>
      </c>
      <c r="AD75" s="242" t="str">
        <f>R75</f>
        <v>No</v>
      </c>
      <c r="AE75" s="242"/>
    </row>
    <row r="76" spans="1:34" ht="31.95" customHeight="1">
      <c r="A76" s="69"/>
      <c r="B76" s="124">
        <v>4</v>
      </c>
      <c r="C76" s="458" t="s">
        <v>190</v>
      </c>
      <c r="D76" s="458"/>
      <c r="E76" s="458"/>
      <c r="F76" s="458"/>
      <c r="G76" s="458"/>
      <c r="H76" s="458"/>
      <c r="I76" s="458"/>
      <c r="J76" s="458"/>
      <c r="K76" s="212"/>
      <c r="L76" s="211"/>
      <c r="M76" s="208"/>
      <c r="N76" s="216" t="str">
        <f>AB76</f>
        <v>No</v>
      </c>
      <c r="O76" s="138"/>
      <c r="P76" s="157"/>
      <c r="Q76" s="169"/>
      <c r="R76" s="216" t="str">
        <f>AD76</f>
        <v>No</v>
      </c>
      <c r="S76" s="138"/>
      <c r="T76" s="157"/>
      <c r="U76" s="168"/>
      <c r="V76" s="168"/>
      <c r="W76" s="87"/>
      <c r="X76" s="87"/>
      <c r="Y76" s="87"/>
      <c r="AA76" s="242"/>
      <c r="AB76" s="242" t="str">
        <f>IF(N43="Yes", "Yes", "No")</f>
        <v>No</v>
      </c>
      <c r="AD76" s="242" t="str">
        <f>IF(R43="Yes", "Yes", "No")</f>
        <v>No</v>
      </c>
      <c r="AE76" s="242"/>
    </row>
    <row r="77" spans="1:34" ht="31.95" customHeight="1">
      <c r="A77" s="69"/>
      <c r="B77" s="124">
        <v>5</v>
      </c>
      <c r="C77" s="458" t="s">
        <v>122</v>
      </c>
      <c r="D77" s="458"/>
      <c r="E77" s="458"/>
      <c r="F77" s="458"/>
      <c r="G77" s="458"/>
      <c r="H77" s="458"/>
      <c r="I77" s="458"/>
      <c r="J77" s="458"/>
      <c r="K77" s="212"/>
      <c r="L77" s="211"/>
      <c r="M77" s="208"/>
      <c r="N77" s="235" t="s">
        <v>30</v>
      </c>
      <c r="O77" s="138"/>
      <c r="P77" s="157"/>
      <c r="Q77" s="169"/>
      <c r="R77" s="235" t="s">
        <v>30</v>
      </c>
      <c r="S77" s="138"/>
      <c r="T77" s="157"/>
      <c r="U77" s="168"/>
      <c r="V77" s="168"/>
      <c r="W77" s="87"/>
      <c r="X77" s="87"/>
      <c r="Y77" s="87"/>
      <c r="AA77" s="242"/>
      <c r="AB77" s="242" t="str">
        <f>N77</f>
        <v>No</v>
      </c>
      <c r="AD77" s="242" t="str">
        <f>R77</f>
        <v>No</v>
      </c>
      <c r="AE77" s="242"/>
    </row>
    <row r="78" spans="1:34" ht="12" customHeight="1">
      <c r="A78" s="87"/>
      <c r="B78" s="88"/>
      <c r="C78" s="87"/>
      <c r="D78" s="87"/>
      <c r="E78" s="87"/>
      <c r="F78" s="87"/>
      <c r="G78" s="87"/>
      <c r="H78" s="87"/>
      <c r="I78" s="87"/>
      <c r="J78" s="73"/>
      <c r="K78" s="74"/>
      <c r="L78" s="74"/>
      <c r="M78" s="74"/>
      <c r="N78" s="87"/>
      <c r="O78" s="87"/>
      <c r="P78" s="126"/>
      <c r="Q78" s="169"/>
      <c r="R78" s="87"/>
      <c r="S78" s="75"/>
      <c r="T78" s="133"/>
      <c r="U78" s="75"/>
      <c r="V78" s="87"/>
      <c r="W78" s="87"/>
      <c r="X78" s="87"/>
      <c r="Y78" s="87"/>
    </row>
    <row r="79" spans="1:34" s="106" customFormat="1" ht="34.950000000000003" customHeight="1">
      <c r="A79" s="89"/>
      <c r="B79" s="432" t="s">
        <v>138</v>
      </c>
      <c r="C79" s="432"/>
      <c r="D79" s="432"/>
      <c r="E79" s="432"/>
      <c r="F79" s="432"/>
      <c r="G79" s="432"/>
      <c r="H79" s="432"/>
      <c r="I79" s="432"/>
      <c r="J79" s="432"/>
      <c r="K79" s="432"/>
      <c r="L79" s="432"/>
      <c r="M79" s="432"/>
      <c r="N79" s="432"/>
      <c r="O79" s="432"/>
      <c r="P79" s="432"/>
      <c r="Q79" s="432"/>
      <c r="R79" s="432"/>
      <c r="S79" s="432"/>
      <c r="T79" s="432"/>
      <c r="U79" s="432"/>
      <c r="V79" s="432"/>
      <c r="W79" s="432"/>
      <c r="X79" s="432"/>
      <c r="Y79" s="89"/>
      <c r="Z79" s="200"/>
      <c r="AA79" s="237"/>
      <c r="AB79" s="237">
        <f>COUNTIF(AA74:AB77, "Yes")</f>
        <v>0</v>
      </c>
      <c r="AC79" s="238"/>
      <c r="AD79" s="237">
        <f>COUNTIF(AD73:AE77,"Yes")</f>
        <v>0</v>
      </c>
      <c r="AE79" s="237"/>
      <c r="AF79" s="345"/>
    </row>
    <row r="80" spans="1:34" s="106" customFormat="1" ht="34.950000000000003" customHeight="1" thickBot="1">
      <c r="A80" s="89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89"/>
      <c r="Z80" s="200"/>
      <c r="AA80" s="237"/>
      <c r="AB80" s="237"/>
      <c r="AC80" s="238"/>
      <c r="AD80" s="237"/>
      <c r="AE80" s="237"/>
      <c r="AF80" s="345"/>
    </row>
    <row r="81" spans="2:113" s="263" customFormat="1" ht="16.2" customHeight="1">
      <c r="B81" s="264" t="s">
        <v>177</v>
      </c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6"/>
      <c r="O81" s="267"/>
      <c r="P81" s="267"/>
      <c r="Q81" s="267"/>
      <c r="R81" s="267"/>
      <c r="S81" s="267"/>
      <c r="T81" s="267"/>
      <c r="U81" s="267"/>
      <c r="V81" s="267"/>
      <c r="W81" s="267"/>
      <c r="X81" s="265"/>
      <c r="Y81" s="268"/>
      <c r="Z81" s="200"/>
      <c r="AA81" s="237"/>
      <c r="AB81" s="237"/>
      <c r="AC81" s="238"/>
      <c r="AD81" s="237"/>
      <c r="AE81" s="237"/>
      <c r="AF81" s="345"/>
      <c r="AG81" s="269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</row>
    <row r="82" spans="2:113" s="270" customFormat="1" ht="6" customHeight="1">
      <c r="B82" s="271"/>
      <c r="N82" s="272"/>
      <c r="O82" s="273"/>
      <c r="P82" s="273"/>
      <c r="Q82" s="273"/>
      <c r="R82" s="273"/>
      <c r="S82" s="273"/>
      <c r="T82" s="273"/>
      <c r="U82" s="273"/>
      <c r="V82" s="273"/>
      <c r="W82" s="273"/>
      <c r="Y82" s="274"/>
      <c r="Z82" s="200"/>
      <c r="AA82" s="237"/>
      <c r="AB82" s="237"/>
      <c r="AC82" s="237"/>
      <c r="AD82" s="237"/>
      <c r="AE82" s="237"/>
      <c r="AF82" s="349"/>
      <c r="AG82" s="275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</row>
    <row r="83" spans="2:113" s="263" customFormat="1">
      <c r="B83" s="334" t="s">
        <v>150</v>
      </c>
      <c r="E83" s="276"/>
      <c r="F83" s="277"/>
      <c r="G83" s="277"/>
      <c r="H83" s="277"/>
      <c r="I83" s="277"/>
      <c r="J83" s="277"/>
      <c r="K83" s="277"/>
      <c r="L83" s="277"/>
      <c r="M83" s="277"/>
      <c r="N83" s="278"/>
      <c r="O83" s="279"/>
      <c r="P83" s="279"/>
      <c r="Q83" s="279"/>
      <c r="R83" s="279"/>
      <c r="S83" s="279"/>
      <c r="T83" s="279"/>
      <c r="U83" s="279"/>
      <c r="V83" s="279"/>
      <c r="W83" s="279"/>
      <c r="X83" s="277"/>
      <c r="Y83" s="280"/>
      <c r="Z83" s="200"/>
      <c r="AA83" s="237"/>
      <c r="AB83" s="237"/>
      <c r="AC83" s="237"/>
      <c r="AD83" s="237"/>
      <c r="AE83" s="237"/>
      <c r="AF83" s="350"/>
      <c r="AG83" s="269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</row>
    <row r="84" spans="2:113" s="263" customFormat="1" ht="31.95" customHeight="1">
      <c r="B84" s="382" t="s">
        <v>151</v>
      </c>
      <c r="C84" s="383"/>
      <c r="D84" s="383"/>
      <c r="E84" s="383"/>
      <c r="F84" s="383"/>
      <c r="G84" s="383"/>
      <c r="H84" s="383"/>
      <c r="I84" s="383"/>
      <c r="J84" s="383"/>
      <c r="K84" s="383"/>
      <c r="L84" s="383"/>
      <c r="M84" s="281"/>
      <c r="N84" s="378">
        <f>X153</f>
        <v>0</v>
      </c>
      <c r="O84" s="282"/>
      <c r="P84" s="282"/>
      <c r="Q84" s="282"/>
      <c r="R84" s="282"/>
      <c r="S84" s="282"/>
      <c r="T84" s="282"/>
      <c r="U84" s="282"/>
      <c r="V84" s="282"/>
      <c r="W84" s="282"/>
      <c r="X84" s="281"/>
      <c r="Y84" s="283"/>
      <c r="Z84" s="200"/>
      <c r="AA84" s="237"/>
      <c r="AB84" s="237"/>
      <c r="AC84" s="237"/>
      <c r="AD84" s="237"/>
      <c r="AE84" s="237"/>
      <c r="AF84" s="350"/>
      <c r="AG84" s="269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</row>
    <row r="85" spans="2:113" s="263" customFormat="1" ht="31.95" customHeight="1">
      <c r="B85" s="382" t="s">
        <v>152</v>
      </c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N85" s="379">
        <f>X155</f>
        <v>0</v>
      </c>
      <c r="O85" s="339"/>
      <c r="S85" s="293"/>
      <c r="T85" s="452" t="s">
        <v>153</v>
      </c>
      <c r="U85" s="452"/>
      <c r="V85" s="453">
        <f>IFERROR(N85/N84,0)</f>
        <v>0</v>
      </c>
      <c r="W85" s="453"/>
      <c r="X85" s="281"/>
      <c r="Y85" s="283"/>
      <c r="Z85" s="200"/>
      <c r="AA85" s="237"/>
      <c r="AB85" s="237"/>
      <c r="AC85" s="237"/>
      <c r="AD85" s="237"/>
      <c r="AE85" s="237"/>
      <c r="AF85" s="350"/>
      <c r="AG85" s="269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</row>
    <row r="86" spans="2:113" s="263" customFormat="1" ht="31.95" customHeight="1">
      <c r="B86" s="382" t="s">
        <v>174</v>
      </c>
      <c r="C86" s="383"/>
      <c r="D86" s="383"/>
      <c r="E86" s="383"/>
      <c r="F86" s="383"/>
      <c r="G86" s="383"/>
      <c r="H86" s="383"/>
      <c r="I86" s="383"/>
      <c r="J86" s="383"/>
      <c r="K86" s="383"/>
      <c r="L86" s="383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40"/>
      <c r="Y86" s="341"/>
      <c r="Z86" s="200"/>
      <c r="AA86" s="237"/>
      <c r="AB86" s="237"/>
      <c r="AC86" s="237"/>
      <c r="AD86" s="237"/>
      <c r="AE86" s="237"/>
      <c r="AF86" s="350"/>
      <c r="AG86" s="269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</row>
    <row r="87" spans="2:113" s="270" customFormat="1" ht="6" customHeight="1">
      <c r="B87" s="335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63"/>
      <c r="N87" s="296"/>
      <c r="O87" s="293"/>
      <c r="P87" s="293"/>
      <c r="Q87" s="293"/>
      <c r="R87" s="293"/>
      <c r="S87" s="293"/>
      <c r="T87" s="293"/>
      <c r="U87" s="293"/>
      <c r="V87" s="293"/>
      <c r="W87" s="293"/>
      <c r="X87" s="263"/>
      <c r="Y87" s="294"/>
      <c r="Z87" s="200"/>
      <c r="AA87" s="237"/>
      <c r="AB87" s="237"/>
      <c r="AC87" s="237"/>
      <c r="AD87" s="237"/>
      <c r="AE87" s="237"/>
      <c r="AF87" s="351"/>
      <c r="AG87" s="290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</row>
    <row r="88" spans="2:113" s="263" customFormat="1">
      <c r="B88" s="334" t="s">
        <v>154</v>
      </c>
      <c r="C88" s="293"/>
      <c r="E88" s="291"/>
      <c r="F88" s="293"/>
      <c r="G88" s="293"/>
      <c r="H88" s="293"/>
      <c r="I88" s="293"/>
      <c r="J88" s="293"/>
      <c r="K88" s="293"/>
      <c r="L88" s="293"/>
      <c r="N88" s="296"/>
      <c r="O88" s="293"/>
      <c r="P88" s="293"/>
      <c r="Q88" s="293"/>
      <c r="R88" s="293"/>
      <c r="S88" s="293"/>
      <c r="T88" s="293"/>
      <c r="U88" s="293"/>
      <c r="V88" s="293"/>
      <c r="W88" s="293"/>
      <c r="Y88" s="294"/>
      <c r="Z88" s="200"/>
      <c r="AA88" s="237"/>
      <c r="AB88" s="237"/>
      <c r="AC88" s="237"/>
      <c r="AD88" s="237"/>
      <c r="AE88" s="237"/>
      <c r="AF88" s="352"/>
      <c r="AG88" s="292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</row>
    <row r="89" spans="2:113" s="263" customFormat="1" ht="31.95" customHeight="1">
      <c r="B89" s="382" t="s">
        <v>151</v>
      </c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N89" s="378">
        <f>X153</f>
        <v>0</v>
      </c>
      <c r="O89" s="293"/>
      <c r="P89" s="293"/>
      <c r="Q89" s="293"/>
      <c r="R89" s="293"/>
      <c r="S89" s="293"/>
      <c r="T89" s="293"/>
      <c r="U89" s="293"/>
      <c r="V89" s="293"/>
      <c r="W89" s="293"/>
      <c r="Y89" s="294"/>
      <c r="Z89" s="200"/>
      <c r="AA89" s="237"/>
      <c r="AB89" s="237"/>
      <c r="AC89" s="237"/>
      <c r="AD89" s="237"/>
      <c r="AE89" s="237"/>
      <c r="AF89" s="352"/>
      <c r="AG89" s="292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</row>
    <row r="90" spans="2:113" s="263" customFormat="1" ht="31.95" customHeight="1">
      <c r="B90" s="382" t="s">
        <v>155</v>
      </c>
      <c r="C90" s="383"/>
      <c r="D90" s="383"/>
      <c r="E90" s="383"/>
      <c r="F90" s="383"/>
      <c r="G90" s="383"/>
      <c r="H90" s="383"/>
      <c r="I90" s="383"/>
      <c r="J90" s="383"/>
      <c r="K90" s="383"/>
      <c r="L90" s="383"/>
      <c r="M90" s="339"/>
      <c r="N90" s="379">
        <f>AB153</f>
        <v>0</v>
      </c>
      <c r="S90" s="293"/>
      <c r="T90" s="452" t="s">
        <v>153</v>
      </c>
      <c r="U90" s="452"/>
      <c r="V90" s="453">
        <f>IFERROR(N90/N89,0)</f>
        <v>0</v>
      </c>
      <c r="W90" s="453"/>
      <c r="X90" s="281"/>
      <c r="Y90" s="283"/>
      <c r="Z90" s="200"/>
      <c r="AA90" s="237"/>
      <c r="AB90" s="237"/>
      <c r="AC90" s="237"/>
      <c r="AD90" s="237"/>
      <c r="AE90" s="237"/>
      <c r="AF90" s="350"/>
      <c r="AG90" s="269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</row>
    <row r="91" spans="2:113" s="263" customFormat="1" ht="31.95" customHeight="1">
      <c r="B91" s="382" t="s">
        <v>156</v>
      </c>
      <c r="C91" s="383"/>
      <c r="D91" s="383"/>
      <c r="E91" s="383"/>
      <c r="F91" s="383"/>
      <c r="G91" s="383"/>
      <c r="H91" s="383"/>
      <c r="I91" s="383"/>
      <c r="J91" s="383"/>
      <c r="K91" s="383"/>
      <c r="L91" s="383"/>
      <c r="M91" s="282"/>
      <c r="N91" s="284"/>
      <c r="O91" s="281"/>
      <c r="P91" s="281"/>
      <c r="Q91" s="281"/>
      <c r="R91" s="281"/>
      <c r="S91" s="282"/>
      <c r="T91" s="285"/>
      <c r="U91" s="285"/>
      <c r="V91" s="286"/>
      <c r="W91" s="286"/>
      <c r="X91" s="287"/>
      <c r="Y91" s="288"/>
      <c r="Z91" s="200"/>
      <c r="AA91" s="237"/>
      <c r="AB91" s="237"/>
      <c r="AC91" s="237"/>
      <c r="AD91" s="237"/>
      <c r="AE91" s="237"/>
      <c r="AF91" s="350"/>
      <c r="AG91" s="269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</row>
    <row r="92" spans="2:113" s="270" customFormat="1" ht="6" customHeight="1">
      <c r="B92" s="335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N92" s="289"/>
      <c r="O92" s="273"/>
      <c r="P92" s="273"/>
      <c r="Q92" s="273"/>
      <c r="R92" s="273"/>
      <c r="S92" s="273"/>
      <c r="T92" s="273"/>
      <c r="U92" s="273"/>
      <c r="V92" s="273"/>
      <c r="W92" s="273"/>
      <c r="Y92" s="274"/>
      <c r="Z92" s="200"/>
      <c r="AA92" s="237"/>
      <c r="AB92" s="237"/>
      <c r="AC92" s="237"/>
      <c r="AD92" s="237"/>
      <c r="AE92" s="237"/>
      <c r="AF92" s="351"/>
      <c r="AG92" s="290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</row>
    <row r="93" spans="2:113" s="270" customFormat="1" ht="7.95" customHeight="1">
      <c r="B93" s="297"/>
      <c r="N93" s="272"/>
      <c r="O93" s="273"/>
      <c r="P93" s="273"/>
      <c r="Q93" s="273"/>
      <c r="R93" s="273"/>
      <c r="S93" s="273"/>
      <c r="T93" s="298"/>
      <c r="U93" s="298"/>
      <c r="V93" s="298"/>
      <c r="W93" s="298"/>
      <c r="X93" s="299"/>
      <c r="Y93" s="300"/>
      <c r="Z93" s="200"/>
      <c r="AA93" s="237"/>
      <c r="AB93" s="237"/>
      <c r="AC93" s="237"/>
      <c r="AD93" s="237"/>
      <c r="AE93" s="237"/>
      <c r="AF93" s="353"/>
      <c r="AG93" s="301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</row>
    <row r="94" spans="2:113" s="270" customFormat="1" ht="7.2" customHeight="1">
      <c r="B94" s="297"/>
      <c r="N94" s="272"/>
      <c r="O94" s="273"/>
      <c r="P94" s="273"/>
      <c r="Q94" s="273"/>
      <c r="R94" s="273"/>
      <c r="S94" s="273"/>
      <c r="T94" s="298"/>
      <c r="U94" s="298"/>
      <c r="V94" s="298"/>
      <c r="W94" s="298"/>
      <c r="X94" s="299"/>
      <c r="Y94" s="300"/>
      <c r="Z94" s="200"/>
      <c r="AA94" s="237"/>
      <c r="AB94" s="237"/>
      <c r="AC94" s="237"/>
      <c r="AD94" s="237"/>
      <c r="AE94" s="237"/>
      <c r="AF94" s="353"/>
      <c r="AG94" s="301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</row>
    <row r="95" spans="2:113" s="281" customFormat="1">
      <c r="B95" s="454" t="s">
        <v>158</v>
      </c>
      <c r="C95" s="455"/>
      <c r="D95" s="455"/>
      <c r="E95" s="455"/>
      <c r="F95" s="455"/>
      <c r="G95" s="455"/>
      <c r="H95" s="455"/>
      <c r="I95" s="455"/>
      <c r="J95" s="455"/>
      <c r="K95" s="455"/>
      <c r="L95" s="455"/>
      <c r="M95" s="455"/>
      <c r="N95" s="455"/>
      <c r="O95" s="455"/>
      <c r="P95" s="455"/>
      <c r="Q95" s="455"/>
      <c r="R95" s="455"/>
      <c r="S95" s="455"/>
      <c r="T95" s="455"/>
      <c r="U95" s="455"/>
      <c r="V95" s="455"/>
      <c r="W95" s="455"/>
      <c r="X95" s="455"/>
      <c r="Y95" s="456"/>
      <c r="Z95" s="200"/>
      <c r="AA95" s="237"/>
      <c r="AB95" s="237"/>
      <c r="AC95" s="237"/>
      <c r="AD95" s="237"/>
      <c r="AE95" s="237"/>
      <c r="AF95" s="354"/>
      <c r="AG95" s="302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</row>
    <row r="96" spans="2:113" s="281" customFormat="1" ht="31.95" customHeight="1">
      <c r="B96" s="408" t="s">
        <v>178</v>
      </c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  <c r="O96" s="409"/>
      <c r="P96" s="409"/>
      <c r="Q96" s="409"/>
      <c r="R96" s="409"/>
      <c r="S96" s="409"/>
      <c r="T96" s="409"/>
      <c r="U96" s="409"/>
      <c r="V96" s="409"/>
      <c r="W96" s="409"/>
      <c r="X96" s="409"/>
      <c r="Y96" s="410"/>
      <c r="Z96" s="200"/>
      <c r="AA96" s="237"/>
      <c r="AB96" s="237"/>
      <c r="AC96" s="237"/>
      <c r="AD96" s="237"/>
      <c r="AE96" s="237"/>
      <c r="AF96" s="354"/>
      <c r="AG96" s="302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</row>
    <row r="97" spans="2:113" s="281" customFormat="1" ht="31.95" customHeight="1">
      <c r="B97" s="408" t="s">
        <v>179</v>
      </c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09"/>
      <c r="S97" s="409"/>
      <c r="T97" s="409"/>
      <c r="U97" s="409"/>
      <c r="V97" s="409"/>
      <c r="W97" s="409"/>
      <c r="X97" s="409"/>
      <c r="Y97" s="410"/>
      <c r="Z97" s="200"/>
      <c r="AA97" s="237"/>
      <c r="AB97" s="237"/>
      <c r="AC97" s="237"/>
      <c r="AD97" s="237"/>
      <c r="AE97" s="237"/>
      <c r="AF97" s="354"/>
      <c r="AG97" s="302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</row>
    <row r="98" spans="2:113" s="281" customFormat="1" ht="31.95" customHeight="1">
      <c r="B98" s="336"/>
      <c r="C98" s="337"/>
      <c r="D98" s="337"/>
      <c r="E98" s="337"/>
      <c r="F98" s="337"/>
      <c r="G98" s="337"/>
      <c r="H98" s="337"/>
      <c r="I98" s="411" t="s">
        <v>180</v>
      </c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337"/>
      <c r="Y98" s="338"/>
      <c r="Z98" s="200"/>
      <c r="AA98" s="237"/>
      <c r="AB98" s="237"/>
      <c r="AC98" s="237"/>
      <c r="AD98" s="237"/>
      <c r="AE98" s="237"/>
      <c r="AF98" s="354"/>
      <c r="AG98" s="302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</row>
    <row r="99" spans="2:113" s="270" customFormat="1">
      <c r="B99" s="303"/>
      <c r="C99" s="304"/>
      <c r="D99" s="304"/>
      <c r="E99" s="304"/>
      <c r="F99" s="304"/>
      <c r="G99" s="304"/>
      <c r="H99" s="304"/>
      <c r="I99" s="305"/>
      <c r="J99" s="305"/>
      <c r="K99" s="305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4"/>
      <c r="Y99" s="307"/>
      <c r="Z99" s="200"/>
      <c r="AA99" s="237"/>
      <c r="AB99" s="237"/>
      <c r="AC99" s="237"/>
      <c r="AD99" s="237"/>
      <c r="AE99" s="237"/>
      <c r="AF99" s="353"/>
      <c r="AG99" s="301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</row>
    <row r="100" spans="2:113" s="295" customFormat="1" ht="10.199999999999999" customHeight="1">
      <c r="B100" s="412" t="s">
        <v>159</v>
      </c>
      <c r="C100" s="413"/>
      <c r="D100" s="414" t="s">
        <v>160</v>
      </c>
      <c r="E100" s="415"/>
      <c r="F100" s="416"/>
      <c r="G100" s="361"/>
      <c r="H100" s="361"/>
      <c r="I100" s="414" t="s">
        <v>173</v>
      </c>
      <c r="J100" s="416"/>
      <c r="K100" s="420" t="s">
        <v>161</v>
      </c>
      <c r="L100" s="422" t="s">
        <v>162</v>
      </c>
      <c r="M100" s="423"/>
      <c r="N100" s="423"/>
      <c r="O100" s="424"/>
      <c r="P100" s="425" t="s">
        <v>163</v>
      </c>
      <c r="Q100" s="425"/>
      <c r="R100" s="425"/>
      <c r="S100" s="425"/>
      <c r="T100" s="413" t="s">
        <v>172</v>
      </c>
      <c r="U100" s="413"/>
      <c r="V100" s="414" t="s">
        <v>157</v>
      </c>
      <c r="W100" s="416"/>
      <c r="X100" s="413" t="s">
        <v>164</v>
      </c>
      <c r="Y100" s="426"/>
      <c r="Z100" s="200"/>
      <c r="AA100" s="237"/>
      <c r="AB100" s="237"/>
      <c r="AC100" s="237"/>
      <c r="AD100" s="237"/>
      <c r="AE100" s="237"/>
      <c r="AF100" s="355"/>
      <c r="AG100" s="308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</row>
    <row r="101" spans="2:113" s="295" customFormat="1">
      <c r="B101" s="412"/>
      <c r="C101" s="413"/>
      <c r="D101" s="417"/>
      <c r="E101" s="418"/>
      <c r="F101" s="419"/>
      <c r="G101" s="362"/>
      <c r="H101" s="362"/>
      <c r="I101" s="417"/>
      <c r="J101" s="419"/>
      <c r="K101" s="421"/>
      <c r="L101" s="309" t="s">
        <v>169</v>
      </c>
      <c r="M101" s="310" t="s">
        <v>170</v>
      </c>
      <c r="N101" s="311" t="s">
        <v>171</v>
      </c>
      <c r="O101" s="312" t="s">
        <v>169</v>
      </c>
      <c r="P101" s="309" t="s">
        <v>169</v>
      </c>
      <c r="Q101" s="310" t="s">
        <v>170</v>
      </c>
      <c r="R101" s="313" t="s">
        <v>171</v>
      </c>
      <c r="S101" s="314" t="s">
        <v>169</v>
      </c>
      <c r="T101" s="413"/>
      <c r="U101" s="413"/>
      <c r="V101" s="417"/>
      <c r="W101" s="419"/>
      <c r="X101" s="413"/>
      <c r="Y101" s="426"/>
      <c r="Z101" s="200"/>
      <c r="AA101" s="237" t="s">
        <v>175</v>
      </c>
      <c r="AB101" s="237" t="s">
        <v>176</v>
      </c>
      <c r="AC101" s="237" t="s">
        <v>186</v>
      </c>
      <c r="AD101" s="237"/>
      <c r="AE101" s="237"/>
      <c r="AF101" s="355"/>
      <c r="AG101" s="308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</row>
    <row r="102" spans="2:113" s="295" customFormat="1">
      <c r="B102" s="389">
        <f t="shared" ref="B102:B123" si="6">B101+1</f>
        <v>1</v>
      </c>
      <c r="C102" s="390"/>
      <c r="D102" s="391"/>
      <c r="E102" s="392"/>
      <c r="F102" s="392"/>
      <c r="G102" s="376"/>
      <c r="H102" s="359"/>
      <c r="I102" s="391"/>
      <c r="J102" s="393"/>
      <c r="K102" s="315" t="str">
        <f t="shared" ref="K102:K110" si="7">IF(YEAR($I102)=2026,"x","")</f>
        <v/>
      </c>
      <c r="L102" s="315"/>
      <c r="M102" s="315"/>
      <c r="N102" s="316"/>
      <c r="O102" s="315"/>
      <c r="P102" s="315"/>
      <c r="Q102" s="315"/>
      <c r="R102" s="315"/>
      <c r="S102" s="315"/>
      <c r="T102" s="406"/>
      <c r="U102" s="406"/>
      <c r="V102" s="394"/>
      <c r="W102" s="395"/>
      <c r="X102" s="406"/>
      <c r="Y102" s="407"/>
      <c r="Z102" s="200"/>
      <c r="AA102" s="237">
        <f>IF(AND($K102="x",MONTH($I102)&gt;=7),COUNTA($K102:$V102),COUNTA($L102:$V102))</f>
        <v>0</v>
      </c>
      <c r="AB102" s="237">
        <f>IF($X102&gt;=2,1,0)</f>
        <v>0</v>
      </c>
      <c r="AC102" s="237" t="str">
        <f>IF(AND(K102&lt;&gt;"", COUNTA(K102:V102)=1), "2", "0")</f>
        <v>0</v>
      </c>
      <c r="AD102" s="237"/>
      <c r="AE102" s="237"/>
      <c r="AF102" s="355"/>
      <c r="AG102" s="308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</row>
    <row r="103" spans="2:113" s="295" customFormat="1">
      <c r="B103" s="389">
        <f t="shared" si="6"/>
        <v>2</v>
      </c>
      <c r="C103" s="390"/>
      <c r="D103" s="391"/>
      <c r="E103" s="392"/>
      <c r="F103" s="392"/>
      <c r="G103" s="376"/>
      <c r="H103" s="359"/>
      <c r="I103" s="391"/>
      <c r="J103" s="393"/>
      <c r="K103" s="315" t="str">
        <f t="shared" si="7"/>
        <v/>
      </c>
      <c r="L103" s="315"/>
      <c r="M103" s="315"/>
      <c r="N103" s="315"/>
      <c r="O103" s="315"/>
      <c r="P103" s="315"/>
      <c r="Q103" s="315"/>
      <c r="R103" s="315"/>
      <c r="S103" s="315"/>
      <c r="T103" s="406"/>
      <c r="U103" s="406"/>
      <c r="V103" s="394"/>
      <c r="W103" s="395"/>
      <c r="X103" s="406"/>
      <c r="Y103" s="407"/>
      <c r="Z103" s="200"/>
      <c r="AA103" s="237">
        <f t="shared" ref="AA103:AA151" si="8">IF(AND($K103="x",MONTH($I103)&gt;=7),COUNTA($K103:$V103),COUNTA($L103:$V103))</f>
        <v>0</v>
      </c>
      <c r="AB103" s="237">
        <f t="shared" ref="AB103:AB151" si="9">IF($X103&gt;=2,1,0)</f>
        <v>0</v>
      </c>
      <c r="AC103" s="237" t="str">
        <f t="shared" ref="AC103:AC151" si="10">IF(AND(K103&lt;&gt;"", COUNTA(K103:V103)=1), "2", "0")</f>
        <v>0</v>
      </c>
      <c r="AD103" s="237"/>
      <c r="AE103" s="237"/>
      <c r="AF103" s="355"/>
      <c r="AG103" s="308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</row>
    <row r="104" spans="2:113" s="295" customFormat="1">
      <c r="B104" s="389">
        <f t="shared" si="6"/>
        <v>3</v>
      </c>
      <c r="C104" s="390"/>
      <c r="D104" s="391"/>
      <c r="E104" s="392"/>
      <c r="F104" s="392"/>
      <c r="G104" s="376"/>
      <c r="H104" s="359"/>
      <c r="I104" s="391"/>
      <c r="J104" s="393"/>
      <c r="K104" s="315" t="str">
        <f t="shared" si="7"/>
        <v/>
      </c>
      <c r="L104" s="315"/>
      <c r="M104" s="315"/>
      <c r="N104" s="315"/>
      <c r="O104" s="315"/>
      <c r="P104" s="315"/>
      <c r="Q104" s="315"/>
      <c r="R104" s="315"/>
      <c r="S104" s="315"/>
      <c r="T104" s="406"/>
      <c r="U104" s="406"/>
      <c r="V104" s="394"/>
      <c r="W104" s="395"/>
      <c r="X104" s="406"/>
      <c r="Y104" s="407"/>
      <c r="Z104" s="200"/>
      <c r="AA104" s="237">
        <f t="shared" si="8"/>
        <v>0</v>
      </c>
      <c r="AB104" s="237">
        <f t="shared" si="9"/>
        <v>0</v>
      </c>
      <c r="AC104" s="237" t="str">
        <f t="shared" si="10"/>
        <v>0</v>
      </c>
      <c r="AD104" s="237"/>
      <c r="AE104" s="237"/>
      <c r="AF104" s="355"/>
      <c r="AG104" s="308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</row>
    <row r="105" spans="2:113" s="295" customFormat="1">
      <c r="B105" s="389">
        <f t="shared" si="6"/>
        <v>4</v>
      </c>
      <c r="C105" s="390"/>
      <c r="D105" s="391"/>
      <c r="E105" s="392"/>
      <c r="F105" s="392"/>
      <c r="G105" s="376"/>
      <c r="H105" s="359"/>
      <c r="I105" s="391"/>
      <c r="J105" s="393"/>
      <c r="K105" s="315" t="str">
        <f t="shared" si="7"/>
        <v/>
      </c>
      <c r="L105" s="315"/>
      <c r="M105" s="315"/>
      <c r="N105" s="315"/>
      <c r="O105" s="315"/>
      <c r="P105" s="315"/>
      <c r="Q105" s="315"/>
      <c r="R105" s="315"/>
      <c r="S105" s="315"/>
      <c r="T105" s="406"/>
      <c r="U105" s="406"/>
      <c r="V105" s="394"/>
      <c r="W105" s="395"/>
      <c r="X105" s="406"/>
      <c r="Y105" s="407"/>
      <c r="Z105" s="200"/>
      <c r="AA105" s="237">
        <f t="shared" si="8"/>
        <v>0</v>
      </c>
      <c r="AB105" s="237">
        <f t="shared" si="9"/>
        <v>0</v>
      </c>
      <c r="AC105" s="237" t="str">
        <f t="shared" si="10"/>
        <v>0</v>
      </c>
      <c r="AD105" s="237"/>
      <c r="AE105" s="237"/>
      <c r="AF105" s="355"/>
      <c r="AG105" s="308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</row>
    <row r="106" spans="2:113" s="295" customFormat="1">
      <c r="B106" s="389">
        <f t="shared" si="6"/>
        <v>5</v>
      </c>
      <c r="C106" s="390"/>
      <c r="D106" s="391"/>
      <c r="E106" s="392"/>
      <c r="F106" s="392"/>
      <c r="G106" s="377"/>
      <c r="H106" s="360"/>
      <c r="I106" s="391"/>
      <c r="J106" s="393"/>
      <c r="K106" s="315" t="str">
        <f t="shared" si="7"/>
        <v/>
      </c>
      <c r="L106" s="315"/>
      <c r="M106" s="315"/>
      <c r="N106" s="315"/>
      <c r="O106" s="315"/>
      <c r="P106" s="315"/>
      <c r="Q106" s="315"/>
      <c r="R106" s="315"/>
      <c r="S106" s="315"/>
      <c r="T106" s="406"/>
      <c r="U106" s="406"/>
      <c r="V106" s="394"/>
      <c r="W106" s="395"/>
      <c r="X106" s="406"/>
      <c r="Y106" s="407"/>
      <c r="Z106" s="200"/>
      <c r="AA106" s="237">
        <f t="shared" si="8"/>
        <v>0</v>
      </c>
      <c r="AB106" s="237">
        <f t="shared" si="9"/>
        <v>0</v>
      </c>
      <c r="AC106" s="237" t="str">
        <f t="shared" si="10"/>
        <v>0</v>
      </c>
      <c r="AD106" s="237"/>
      <c r="AE106" s="237"/>
      <c r="AF106" s="355"/>
      <c r="AG106" s="308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</row>
    <row r="107" spans="2:113" s="295" customFormat="1">
      <c r="B107" s="389">
        <f t="shared" si="6"/>
        <v>6</v>
      </c>
      <c r="C107" s="390"/>
      <c r="D107" s="391"/>
      <c r="E107" s="392"/>
      <c r="F107" s="392"/>
      <c r="G107" s="377"/>
      <c r="H107" s="360"/>
      <c r="I107" s="391"/>
      <c r="J107" s="393"/>
      <c r="K107" s="315" t="str">
        <f t="shared" si="7"/>
        <v/>
      </c>
      <c r="L107" s="315"/>
      <c r="M107" s="315"/>
      <c r="N107" s="315"/>
      <c r="O107" s="315"/>
      <c r="P107" s="315"/>
      <c r="Q107" s="315"/>
      <c r="R107" s="315"/>
      <c r="S107" s="315"/>
      <c r="T107" s="406"/>
      <c r="U107" s="406"/>
      <c r="V107" s="394"/>
      <c r="W107" s="395"/>
      <c r="X107" s="406"/>
      <c r="Y107" s="407"/>
      <c r="Z107" s="200"/>
      <c r="AA107" s="237">
        <f t="shared" si="8"/>
        <v>0</v>
      </c>
      <c r="AB107" s="237">
        <f t="shared" si="9"/>
        <v>0</v>
      </c>
      <c r="AC107" s="237" t="str">
        <f t="shared" si="10"/>
        <v>0</v>
      </c>
      <c r="AD107" s="237"/>
      <c r="AE107" s="237"/>
      <c r="AF107" s="355"/>
      <c r="AG107" s="308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</row>
    <row r="108" spans="2:113" s="295" customFormat="1">
      <c r="B108" s="389">
        <f t="shared" si="6"/>
        <v>7</v>
      </c>
      <c r="C108" s="390"/>
      <c r="D108" s="391"/>
      <c r="E108" s="392"/>
      <c r="F108" s="392"/>
      <c r="G108" s="377"/>
      <c r="H108" s="360"/>
      <c r="I108" s="391"/>
      <c r="J108" s="393"/>
      <c r="K108" s="315" t="str">
        <f t="shared" si="7"/>
        <v/>
      </c>
      <c r="L108" s="315"/>
      <c r="M108" s="315"/>
      <c r="N108" s="315"/>
      <c r="O108" s="315"/>
      <c r="P108" s="315"/>
      <c r="Q108" s="315"/>
      <c r="R108" s="315"/>
      <c r="S108" s="315"/>
      <c r="T108" s="406"/>
      <c r="U108" s="406"/>
      <c r="V108" s="394"/>
      <c r="W108" s="395"/>
      <c r="X108" s="406"/>
      <c r="Y108" s="407"/>
      <c r="Z108" s="200"/>
      <c r="AA108" s="237">
        <f t="shared" si="8"/>
        <v>0</v>
      </c>
      <c r="AB108" s="237">
        <f t="shared" si="9"/>
        <v>0</v>
      </c>
      <c r="AC108" s="237" t="str">
        <f t="shared" si="10"/>
        <v>0</v>
      </c>
      <c r="AD108" s="237"/>
      <c r="AE108" s="237"/>
      <c r="AF108" s="355"/>
      <c r="AG108" s="308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</row>
    <row r="109" spans="2:113" s="295" customFormat="1">
      <c r="B109" s="389">
        <f t="shared" si="6"/>
        <v>8</v>
      </c>
      <c r="C109" s="390"/>
      <c r="D109" s="391"/>
      <c r="E109" s="392"/>
      <c r="F109" s="392"/>
      <c r="G109" s="377"/>
      <c r="H109" s="360"/>
      <c r="I109" s="391"/>
      <c r="J109" s="393"/>
      <c r="K109" s="315" t="str">
        <f t="shared" si="7"/>
        <v/>
      </c>
      <c r="L109" s="315"/>
      <c r="M109" s="315"/>
      <c r="N109" s="315"/>
      <c r="O109" s="315"/>
      <c r="P109" s="315"/>
      <c r="Q109" s="315"/>
      <c r="R109" s="315"/>
      <c r="S109" s="315"/>
      <c r="T109" s="406"/>
      <c r="U109" s="406"/>
      <c r="V109" s="394"/>
      <c r="W109" s="395"/>
      <c r="X109" s="406"/>
      <c r="Y109" s="407"/>
      <c r="Z109" s="200"/>
      <c r="AA109" s="237">
        <f t="shared" si="8"/>
        <v>0</v>
      </c>
      <c r="AB109" s="237">
        <f t="shared" si="9"/>
        <v>0</v>
      </c>
      <c r="AC109" s="237" t="str">
        <f t="shared" si="10"/>
        <v>0</v>
      </c>
      <c r="AD109" s="237"/>
      <c r="AE109" s="237"/>
      <c r="AF109" s="355"/>
      <c r="AG109" s="308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</row>
    <row r="110" spans="2:113" s="295" customFormat="1">
      <c r="B110" s="389">
        <f t="shared" si="6"/>
        <v>9</v>
      </c>
      <c r="C110" s="390"/>
      <c r="D110" s="391"/>
      <c r="E110" s="392"/>
      <c r="F110" s="392"/>
      <c r="G110" s="377"/>
      <c r="H110" s="360"/>
      <c r="I110" s="391"/>
      <c r="J110" s="393"/>
      <c r="K110" s="315" t="str">
        <f t="shared" si="7"/>
        <v/>
      </c>
      <c r="L110" s="315"/>
      <c r="M110" s="315"/>
      <c r="N110" s="315"/>
      <c r="O110" s="315"/>
      <c r="P110" s="315"/>
      <c r="Q110" s="315"/>
      <c r="R110" s="315"/>
      <c r="S110" s="315"/>
      <c r="T110" s="406"/>
      <c r="U110" s="406"/>
      <c r="V110" s="394"/>
      <c r="W110" s="395"/>
      <c r="X110" s="406"/>
      <c r="Y110" s="407"/>
      <c r="Z110" s="200"/>
      <c r="AA110" s="237">
        <f t="shared" si="8"/>
        <v>0</v>
      </c>
      <c r="AB110" s="237">
        <f t="shared" si="9"/>
        <v>0</v>
      </c>
      <c r="AC110" s="237" t="str">
        <f t="shared" si="10"/>
        <v>0</v>
      </c>
      <c r="AD110" s="237"/>
      <c r="AE110" s="237"/>
      <c r="AF110" s="355"/>
      <c r="AG110" s="308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</row>
    <row r="111" spans="2:113" s="295" customFormat="1">
      <c r="B111" s="389">
        <f t="shared" si="6"/>
        <v>10</v>
      </c>
      <c r="C111" s="390"/>
      <c r="D111" s="391"/>
      <c r="E111" s="392"/>
      <c r="F111" s="392"/>
      <c r="G111" s="377"/>
      <c r="H111" s="360"/>
      <c r="I111" s="391"/>
      <c r="J111" s="393"/>
      <c r="K111" s="315" t="str">
        <f>IF(YEAR($I111)=2026,"x","")</f>
        <v/>
      </c>
      <c r="L111" s="315"/>
      <c r="M111" s="315"/>
      <c r="N111" s="315"/>
      <c r="O111" s="315"/>
      <c r="P111" s="315"/>
      <c r="Q111" s="315"/>
      <c r="R111" s="315"/>
      <c r="S111" s="315"/>
      <c r="T111" s="406"/>
      <c r="U111" s="406"/>
      <c r="V111" s="394"/>
      <c r="W111" s="395"/>
      <c r="X111" s="406"/>
      <c r="Y111" s="407"/>
      <c r="Z111" s="200"/>
      <c r="AA111" s="237">
        <f t="shared" si="8"/>
        <v>0</v>
      </c>
      <c r="AB111" s="237">
        <f t="shared" si="9"/>
        <v>0</v>
      </c>
      <c r="AC111" s="237" t="str">
        <f t="shared" si="10"/>
        <v>0</v>
      </c>
      <c r="AD111" s="237"/>
      <c r="AE111" s="237"/>
      <c r="AF111" s="355"/>
      <c r="AG111" s="308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</row>
    <row r="112" spans="2:113" s="295" customFormat="1">
      <c r="B112" s="389">
        <f t="shared" si="6"/>
        <v>11</v>
      </c>
      <c r="C112" s="390"/>
      <c r="D112" s="391"/>
      <c r="E112" s="392"/>
      <c r="F112" s="392"/>
      <c r="G112" s="377"/>
      <c r="H112" s="360"/>
      <c r="I112" s="391"/>
      <c r="J112" s="393"/>
      <c r="K112" s="315" t="str">
        <f t="shared" ref="K112:K151" si="11">IF(YEAR($I112)=2026,"x","")</f>
        <v/>
      </c>
      <c r="L112" s="315"/>
      <c r="M112" s="315"/>
      <c r="N112" s="315"/>
      <c r="O112" s="315"/>
      <c r="P112" s="315"/>
      <c r="Q112" s="315"/>
      <c r="R112" s="315"/>
      <c r="S112" s="315"/>
      <c r="T112" s="406"/>
      <c r="U112" s="406"/>
      <c r="V112" s="394"/>
      <c r="W112" s="395"/>
      <c r="X112" s="406"/>
      <c r="Y112" s="407"/>
      <c r="Z112" s="200"/>
      <c r="AA112" s="237">
        <f t="shared" si="8"/>
        <v>0</v>
      </c>
      <c r="AB112" s="237">
        <f t="shared" si="9"/>
        <v>0</v>
      </c>
      <c r="AC112" s="237" t="str">
        <f t="shared" si="10"/>
        <v>0</v>
      </c>
      <c r="AD112" s="237"/>
      <c r="AE112" s="237"/>
      <c r="AF112" s="355"/>
      <c r="AG112" s="308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  <c r="CX112" s="106"/>
      <c r="CY112" s="106"/>
      <c r="CZ112" s="106"/>
      <c r="DA112" s="106"/>
      <c r="DB112" s="106"/>
      <c r="DC112" s="106"/>
      <c r="DD112" s="106"/>
      <c r="DE112" s="106"/>
      <c r="DF112" s="106"/>
      <c r="DG112" s="106"/>
      <c r="DH112" s="106"/>
      <c r="DI112" s="106"/>
    </row>
    <row r="113" spans="2:113" s="295" customFormat="1">
      <c r="B113" s="389">
        <f t="shared" si="6"/>
        <v>12</v>
      </c>
      <c r="C113" s="390"/>
      <c r="D113" s="391"/>
      <c r="E113" s="392"/>
      <c r="F113" s="392"/>
      <c r="G113" s="377"/>
      <c r="H113" s="360"/>
      <c r="I113" s="391"/>
      <c r="J113" s="393"/>
      <c r="K113" s="315" t="str">
        <f t="shared" si="11"/>
        <v/>
      </c>
      <c r="L113" s="315"/>
      <c r="M113" s="315"/>
      <c r="N113" s="315"/>
      <c r="O113" s="315"/>
      <c r="P113" s="315"/>
      <c r="Q113" s="315"/>
      <c r="R113" s="315"/>
      <c r="S113" s="315"/>
      <c r="T113" s="406"/>
      <c r="U113" s="406"/>
      <c r="V113" s="394"/>
      <c r="W113" s="395"/>
      <c r="X113" s="406"/>
      <c r="Y113" s="407"/>
      <c r="Z113" s="200"/>
      <c r="AA113" s="237">
        <f t="shared" si="8"/>
        <v>0</v>
      </c>
      <c r="AB113" s="237">
        <f t="shared" si="9"/>
        <v>0</v>
      </c>
      <c r="AC113" s="237" t="str">
        <f t="shared" si="10"/>
        <v>0</v>
      </c>
      <c r="AD113" s="237"/>
      <c r="AE113" s="237"/>
      <c r="AF113" s="355"/>
      <c r="AG113" s="308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</row>
    <row r="114" spans="2:113" s="295" customFormat="1">
      <c r="B114" s="389">
        <f t="shared" si="6"/>
        <v>13</v>
      </c>
      <c r="C114" s="390"/>
      <c r="D114" s="391"/>
      <c r="E114" s="392"/>
      <c r="F114" s="392"/>
      <c r="G114" s="377"/>
      <c r="H114" s="360"/>
      <c r="I114" s="391"/>
      <c r="J114" s="393"/>
      <c r="K114" s="315" t="str">
        <f t="shared" si="11"/>
        <v/>
      </c>
      <c r="L114" s="315"/>
      <c r="M114" s="315"/>
      <c r="N114" s="315"/>
      <c r="O114" s="315"/>
      <c r="P114" s="315"/>
      <c r="Q114" s="315"/>
      <c r="R114" s="315"/>
      <c r="S114" s="315"/>
      <c r="T114" s="406"/>
      <c r="U114" s="406"/>
      <c r="V114" s="394"/>
      <c r="W114" s="395"/>
      <c r="X114" s="406"/>
      <c r="Y114" s="407"/>
      <c r="Z114" s="200"/>
      <c r="AA114" s="237">
        <f t="shared" si="8"/>
        <v>0</v>
      </c>
      <c r="AB114" s="237">
        <f t="shared" si="9"/>
        <v>0</v>
      </c>
      <c r="AC114" s="237" t="str">
        <f t="shared" si="10"/>
        <v>0</v>
      </c>
      <c r="AD114" s="237"/>
      <c r="AE114" s="237"/>
      <c r="AF114" s="355"/>
      <c r="AG114" s="308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  <c r="CV114" s="106"/>
      <c r="CW114" s="106"/>
      <c r="CX114" s="106"/>
      <c r="CY114" s="106"/>
      <c r="CZ114" s="106"/>
      <c r="DA114" s="106"/>
      <c r="DB114" s="106"/>
      <c r="DC114" s="106"/>
      <c r="DD114" s="106"/>
      <c r="DE114" s="106"/>
      <c r="DF114" s="106"/>
      <c r="DG114" s="106"/>
      <c r="DH114" s="106"/>
      <c r="DI114" s="106"/>
    </row>
    <row r="115" spans="2:113" s="295" customFormat="1">
      <c r="B115" s="389">
        <f t="shared" si="6"/>
        <v>14</v>
      </c>
      <c r="C115" s="390"/>
      <c r="D115" s="391"/>
      <c r="E115" s="392"/>
      <c r="F115" s="392"/>
      <c r="G115" s="377"/>
      <c r="H115" s="360"/>
      <c r="I115" s="391"/>
      <c r="J115" s="393"/>
      <c r="K115" s="315" t="str">
        <f t="shared" si="11"/>
        <v/>
      </c>
      <c r="L115" s="315"/>
      <c r="M115" s="315"/>
      <c r="N115" s="315"/>
      <c r="O115" s="315"/>
      <c r="P115" s="315"/>
      <c r="Q115" s="315"/>
      <c r="R115" s="315"/>
      <c r="S115" s="315"/>
      <c r="T115" s="406"/>
      <c r="U115" s="406"/>
      <c r="V115" s="394"/>
      <c r="W115" s="395"/>
      <c r="X115" s="406"/>
      <c r="Y115" s="407"/>
      <c r="Z115" s="200"/>
      <c r="AA115" s="237">
        <f t="shared" si="8"/>
        <v>0</v>
      </c>
      <c r="AB115" s="237">
        <f t="shared" si="9"/>
        <v>0</v>
      </c>
      <c r="AC115" s="237" t="str">
        <f t="shared" si="10"/>
        <v>0</v>
      </c>
      <c r="AD115" s="237"/>
      <c r="AE115" s="237"/>
      <c r="AF115" s="355"/>
      <c r="AG115" s="308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</row>
    <row r="116" spans="2:113" s="295" customFormat="1">
      <c r="B116" s="389">
        <f t="shared" si="6"/>
        <v>15</v>
      </c>
      <c r="C116" s="390"/>
      <c r="D116" s="391"/>
      <c r="E116" s="392"/>
      <c r="F116" s="392"/>
      <c r="G116" s="377"/>
      <c r="H116" s="360"/>
      <c r="I116" s="391"/>
      <c r="J116" s="393"/>
      <c r="K116" s="315" t="str">
        <f t="shared" si="11"/>
        <v/>
      </c>
      <c r="L116" s="315"/>
      <c r="M116" s="315"/>
      <c r="N116" s="315"/>
      <c r="O116" s="315"/>
      <c r="P116" s="315"/>
      <c r="Q116" s="315"/>
      <c r="R116" s="315"/>
      <c r="S116" s="315"/>
      <c r="T116" s="406"/>
      <c r="U116" s="406"/>
      <c r="V116" s="394"/>
      <c r="W116" s="395"/>
      <c r="X116" s="406"/>
      <c r="Y116" s="407"/>
      <c r="Z116" s="200"/>
      <c r="AA116" s="237">
        <f t="shared" si="8"/>
        <v>0</v>
      </c>
      <c r="AB116" s="237">
        <f t="shared" si="9"/>
        <v>0</v>
      </c>
      <c r="AC116" s="237" t="str">
        <f t="shared" si="10"/>
        <v>0</v>
      </c>
      <c r="AD116" s="237"/>
      <c r="AE116" s="237"/>
      <c r="AF116" s="355"/>
      <c r="AG116" s="308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6"/>
      <c r="DE116" s="106"/>
      <c r="DF116" s="106"/>
      <c r="DG116" s="106"/>
      <c r="DH116" s="106"/>
      <c r="DI116" s="106"/>
    </row>
    <row r="117" spans="2:113" s="295" customFormat="1">
      <c r="B117" s="389">
        <f t="shared" si="6"/>
        <v>16</v>
      </c>
      <c r="C117" s="390"/>
      <c r="D117" s="391"/>
      <c r="E117" s="392"/>
      <c r="F117" s="392"/>
      <c r="G117" s="377"/>
      <c r="H117" s="360"/>
      <c r="I117" s="391"/>
      <c r="J117" s="393"/>
      <c r="K117" s="315" t="str">
        <f t="shared" si="11"/>
        <v/>
      </c>
      <c r="L117" s="315"/>
      <c r="M117" s="315"/>
      <c r="N117" s="315"/>
      <c r="O117" s="315"/>
      <c r="P117" s="315"/>
      <c r="Q117" s="315"/>
      <c r="R117" s="315"/>
      <c r="S117" s="315"/>
      <c r="T117" s="406"/>
      <c r="U117" s="406"/>
      <c r="V117" s="394"/>
      <c r="W117" s="395"/>
      <c r="X117" s="406"/>
      <c r="Y117" s="407"/>
      <c r="Z117" s="200"/>
      <c r="AA117" s="237">
        <f t="shared" si="8"/>
        <v>0</v>
      </c>
      <c r="AB117" s="237">
        <f t="shared" si="9"/>
        <v>0</v>
      </c>
      <c r="AC117" s="237" t="str">
        <f t="shared" si="10"/>
        <v>0</v>
      </c>
      <c r="AD117" s="237"/>
      <c r="AE117" s="237"/>
      <c r="AF117" s="355"/>
      <c r="AG117" s="308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</row>
    <row r="118" spans="2:113" s="295" customFormat="1">
      <c r="B118" s="389">
        <f t="shared" si="6"/>
        <v>17</v>
      </c>
      <c r="C118" s="390"/>
      <c r="D118" s="391"/>
      <c r="E118" s="392"/>
      <c r="F118" s="392"/>
      <c r="G118" s="377"/>
      <c r="H118" s="360"/>
      <c r="I118" s="391"/>
      <c r="J118" s="393"/>
      <c r="K118" s="315" t="str">
        <f t="shared" si="11"/>
        <v/>
      </c>
      <c r="L118" s="315"/>
      <c r="M118" s="315"/>
      <c r="N118" s="315"/>
      <c r="O118" s="315"/>
      <c r="P118" s="315"/>
      <c r="Q118" s="315"/>
      <c r="R118" s="315"/>
      <c r="S118" s="315"/>
      <c r="T118" s="406"/>
      <c r="U118" s="406"/>
      <c r="V118" s="394"/>
      <c r="W118" s="395"/>
      <c r="X118" s="406"/>
      <c r="Y118" s="407"/>
      <c r="Z118" s="200"/>
      <c r="AA118" s="237">
        <f t="shared" si="8"/>
        <v>0</v>
      </c>
      <c r="AB118" s="237">
        <f t="shared" si="9"/>
        <v>0</v>
      </c>
      <c r="AC118" s="237" t="str">
        <f t="shared" si="10"/>
        <v>0</v>
      </c>
      <c r="AD118" s="237"/>
      <c r="AE118" s="237"/>
      <c r="AF118" s="355"/>
      <c r="AG118" s="308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</row>
    <row r="119" spans="2:113" s="295" customFormat="1">
      <c r="B119" s="389">
        <f t="shared" si="6"/>
        <v>18</v>
      </c>
      <c r="C119" s="390"/>
      <c r="D119" s="391"/>
      <c r="E119" s="392"/>
      <c r="F119" s="392"/>
      <c r="G119" s="377"/>
      <c r="H119" s="360"/>
      <c r="I119" s="391"/>
      <c r="J119" s="393"/>
      <c r="K119" s="315" t="str">
        <f t="shared" si="11"/>
        <v/>
      </c>
      <c r="L119" s="315"/>
      <c r="M119" s="315"/>
      <c r="N119" s="315"/>
      <c r="O119" s="315"/>
      <c r="P119" s="315"/>
      <c r="Q119" s="315"/>
      <c r="R119" s="315"/>
      <c r="S119" s="315"/>
      <c r="T119" s="406"/>
      <c r="U119" s="406"/>
      <c r="V119" s="394"/>
      <c r="W119" s="395"/>
      <c r="X119" s="406"/>
      <c r="Y119" s="407"/>
      <c r="Z119" s="200"/>
      <c r="AA119" s="237">
        <f t="shared" si="8"/>
        <v>0</v>
      </c>
      <c r="AB119" s="237">
        <f t="shared" si="9"/>
        <v>0</v>
      </c>
      <c r="AC119" s="237" t="str">
        <f t="shared" si="10"/>
        <v>0</v>
      </c>
      <c r="AD119" s="237"/>
      <c r="AE119" s="237"/>
      <c r="AF119" s="355"/>
      <c r="AG119" s="308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</row>
    <row r="120" spans="2:113" s="295" customFormat="1">
      <c r="B120" s="389">
        <f t="shared" si="6"/>
        <v>19</v>
      </c>
      <c r="C120" s="390"/>
      <c r="D120" s="391"/>
      <c r="E120" s="392"/>
      <c r="F120" s="392"/>
      <c r="G120" s="377"/>
      <c r="H120" s="360"/>
      <c r="I120" s="391"/>
      <c r="J120" s="393"/>
      <c r="K120" s="315" t="str">
        <f t="shared" si="11"/>
        <v/>
      </c>
      <c r="L120" s="315"/>
      <c r="M120" s="315"/>
      <c r="N120" s="315"/>
      <c r="O120" s="315"/>
      <c r="P120" s="315"/>
      <c r="Q120" s="315"/>
      <c r="R120" s="315"/>
      <c r="S120" s="315"/>
      <c r="T120" s="406"/>
      <c r="U120" s="406"/>
      <c r="V120" s="394"/>
      <c r="W120" s="395"/>
      <c r="X120" s="406"/>
      <c r="Y120" s="407"/>
      <c r="Z120" s="200"/>
      <c r="AA120" s="237">
        <f t="shared" si="8"/>
        <v>0</v>
      </c>
      <c r="AB120" s="237">
        <f t="shared" si="9"/>
        <v>0</v>
      </c>
      <c r="AC120" s="237" t="str">
        <f t="shared" si="10"/>
        <v>0</v>
      </c>
      <c r="AD120" s="237"/>
      <c r="AE120" s="237"/>
      <c r="AF120" s="355"/>
      <c r="AG120" s="308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</row>
    <row r="121" spans="2:113" s="295" customFormat="1">
      <c r="B121" s="389">
        <f t="shared" si="6"/>
        <v>20</v>
      </c>
      <c r="C121" s="390"/>
      <c r="D121" s="391"/>
      <c r="E121" s="392"/>
      <c r="F121" s="392"/>
      <c r="G121" s="377"/>
      <c r="H121" s="360"/>
      <c r="I121" s="391"/>
      <c r="J121" s="393"/>
      <c r="K121" s="315" t="str">
        <f t="shared" si="11"/>
        <v/>
      </c>
      <c r="L121" s="315"/>
      <c r="M121" s="315"/>
      <c r="N121" s="315"/>
      <c r="O121" s="315"/>
      <c r="P121" s="315"/>
      <c r="Q121" s="315"/>
      <c r="R121" s="315"/>
      <c r="S121" s="315"/>
      <c r="T121" s="406"/>
      <c r="U121" s="406"/>
      <c r="V121" s="394"/>
      <c r="W121" s="395"/>
      <c r="X121" s="406"/>
      <c r="Y121" s="407"/>
      <c r="Z121" s="200"/>
      <c r="AA121" s="237">
        <f t="shared" si="8"/>
        <v>0</v>
      </c>
      <c r="AB121" s="237">
        <f t="shared" si="9"/>
        <v>0</v>
      </c>
      <c r="AC121" s="237" t="str">
        <f t="shared" si="10"/>
        <v>0</v>
      </c>
      <c r="AD121" s="237"/>
      <c r="AE121" s="237"/>
      <c r="AF121" s="355"/>
      <c r="AG121" s="308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  <c r="CV121" s="106"/>
      <c r="CW121" s="106"/>
      <c r="CX121" s="106"/>
      <c r="CY121" s="106"/>
      <c r="CZ121" s="106"/>
      <c r="DA121" s="106"/>
      <c r="DB121" s="106"/>
      <c r="DC121" s="106"/>
      <c r="DD121" s="106"/>
      <c r="DE121" s="106"/>
      <c r="DF121" s="106"/>
      <c r="DG121" s="106"/>
      <c r="DH121" s="106"/>
      <c r="DI121" s="106"/>
    </row>
    <row r="122" spans="2:113" s="295" customFormat="1">
      <c r="B122" s="389">
        <f t="shared" si="6"/>
        <v>21</v>
      </c>
      <c r="C122" s="390"/>
      <c r="D122" s="391"/>
      <c r="E122" s="392"/>
      <c r="F122" s="392"/>
      <c r="G122" s="377"/>
      <c r="H122" s="360"/>
      <c r="I122" s="391"/>
      <c r="J122" s="393"/>
      <c r="K122" s="315" t="str">
        <f t="shared" si="11"/>
        <v/>
      </c>
      <c r="L122" s="315"/>
      <c r="M122" s="315"/>
      <c r="N122" s="315"/>
      <c r="O122" s="315"/>
      <c r="P122" s="315"/>
      <c r="Q122" s="315"/>
      <c r="R122" s="315"/>
      <c r="S122" s="315"/>
      <c r="T122" s="406"/>
      <c r="U122" s="406"/>
      <c r="V122" s="394"/>
      <c r="W122" s="395"/>
      <c r="X122" s="406"/>
      <c r="Y122" s="407"/>
      <c r="Z122" s="200"/>
      <c r="AA122" s="237">
        <f t="shared" si="8"/>
        <v>0</v>
      </c>
      <c r="AB122" s="237">
        <f t="shared" si="9"/>
        <v>0</v>
      </c>
      <c r="AC122" s="237" t="str">
        <f t="shared" si="10"/>
        <v>0</v>
      </c>
      <c r="AD122" s="237"/>
      <c r="AE122" s="237"/>
      <c r="AF122" s="355"/>
      <c r="AG122" s="308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6"/>
      <c r="CS122" s="106"/>
      <c r="CT122" s="106"/>
      <c r="CU122" s="106"/>
      <c r="CV122" s="106"/>
      <c r="CW122" s="106"/>
      <c r="CX122" s="106"/>
      <c r="CY122" s="106"/>
      <c r="CZ122" s="106"/>
      <c r="DA122" s="106"/>
      <c r="DB122" s="106"/>
      <c r="DC122" s="106"/>
      <c r="DD122" s="106"/>
      <c r="DE122" s="106"/>
      <c r="DF122" s="106"/>
      <c r="DG122" s="106"/>
      <c r="DH122" s="106"/>
      <c r="DI122" s="106"/>
    </row>
    <row r="123" spans="2:113" s="295" customFormat="1">
      <c r="B123" s="389">
        <f t="shared" si="6"/>
        <v>22</v>
      </c>
      <c r="C123" s="390"/>
      <c r="D123" s="391"/>
      <c r="E123" s="392"/>
      <c r="F123" s="392"/>
      <c r="G123" s="377"/>
      <c r="H123" s="360"/>
      <c r="I123" s="391"/>
      <c r="J123" s="393"/>
      <c r="K123" s="315" t="str">
        <f t="shared" si="11"/>
        <v/>
      </c>
      <c r="L123" s="315"/>
      <c r="M123" s="315"/>
      <c r="N123" s="315"/>
      <c r="O123" s="315"/>
      <c r="P123" s="315"/>
      <c r="Q123" s="315"/>
      <c r="R123" s="315"/>
      <c r="S123" s="315"/>
      <c r="T123" s="406"/>
      <c r="U123" s="406"/>
      <c r="V123" s="394"/>
      <c r="W123" s="395"/>
      <c r="X123" s="406"/>
      <c r="Y123" s="407"/>
      <c r="Z123" s="200"/>
      <c r="AA123" s="237">
        <f t="shared" si="8"/>
        <v>0</v>
      </c>
      <c r="AB123" s="237">
        <f t="shared" si="9"/>
        <v>0</v>
      </c>
      <c r="AC123" s="237" t="str">
        <f t="shared" si="10"/>
        <v>0</v>
      </c>
      <c r="AD123" s="237"/>
      <c r="AE123" s="237"/>
      <c r="AF123" s="355"/>
      <c r="AG123" s="308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106"/>
      <c r="CL123" s="106"/>
      <c r="CM123" s="106"/>
      <c r="CN123" s="106"/>
      <c r="CO123" s="106"/>
      <c r="CP123" s="106"/>
      <c r="CQ123" s="106"/>
      <c r="CR123" s="106"/>
      <c r="CS123" s="106"/>
      <c r="CT123" s="106"/>
      <c r="CU123" s="106"/>
      <c r="CV123" s="106"/>
      <c r="CW123" s="106"/>
      <c r="CX123" s="106"/>
      <c r="CY123" s="106"/>
      <c r="CZ123" s="106"/>
      <c r="DA123" s="106"/>
      <c r="DB123" s="106"/>
      <c r="DC123" s="106"/>
      <c r="DD123" s="106"/>
      <c r="DE123" s="106"/>
      <c r="DF123" s="106"/>
      <c r="DG123" s="106"/>
      <c r="DH123" s="106"/>
      <c r="DI123" s="106"/>
    </row>
    <row r="124" spans="2:113" s="295" customFormat="1">
      <c r="B124" s="389">
        <f t="shared" ref="B124:B131" si="12">B123+1</f>
        <v>23</v>
      </c>
      <c r="C124" s="390"/>
      <c r="D124" s="391"/>
      <c r="E124" s="392"/>
      <c r="F124" s="392"/>
      <c r="G124" s="377"/>
      <c r="H124" s="360"/>
      <c r="I124" s="391"/>
      <c r="J124" s="393"/>
      <c r="K124" s="315" t="str">
        <f t="shared" si="11"/>
        <v/>
      </c>
      <c r="L124" s="315"/>
      <c r="M124" s="315"/>
      <c r="N124" s="315"/>
      <c r="O124" s="315"/>
      <c r="P124" s="315"/>
      <c r="Q124" s="315"/>
      <c r="R124" s="315"/>
      <c r="S124" s="315"/>
      <c r="T124" s="406"/>
      <c r="U124" s="406"/>
      <c r="V124" s="394"/>
      <c r="W124" s="395"/>
      <c r="X124" s="406"/>
      <c r="Y124" s="407"/>
      <c r="Z124" s="200"/>
      <c r="AA124" s="237">
        <f t="shared" si="8"/>
        <v>0</v>
      </c>
      <c r="AB124" s="237">
        <f t="shared" si="9"/>
        <v>0</v>
      </c>
      <c r="AC124" s="237" t="str">
        <f t="shared" si="10"/>
        <v>0</v>
      </c>
      <c r="AD124" s="237"/>
      <c r="AE124" s="237"/>
      <c r="AF124" s="355"/>
      <c r="AG124" s="308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</row>
    <row r="125" spans="2:113" s="295" customFormat="1">
      <c r="B125" s="389">
        <f t="shared" si="12"/>
        <v>24</v>
      </c>
      <c r="C125" s="390"/>
      <c r="D125" s="391"/>
      <c r="E125" s="392"/>
      <c r="F125" s="392"/>
      <c r="G125" s="377"/>
      <c r="H125" s="360"/>
      <c r="I125" s="391"/>
      <c r="J125" s="393"/>
      <c r="K125" s="315" t="str">
        <f t="shared" si="11"/>
        <v/>
      </c>
      <c r="L125" s="315"/>
      <c r="M125" s="315"/>
      <c r="N125" s="315"/>
      <c r="O125" s="315"/>
      <c r="P125" s="315"/>
      <c r="Q125" s="315"/>
      <c r="R125" s="315"/>
      <c r="S125" s="315"/>
      <c r="T125" s="406"/>
      <c r="U125" s="406"/>
      <c r="V125" s="394"/>
      <c r="W125" s="395"/>
      <c r="X125" s="406"/>
      <c r="Y125" s="407"/>
      <c r="Z125" s="200"/>
      <c r="AA125" s="237">
        <f t="shared" si="8"/>
        <v>0</v>
      </c>
      <c r="AB125" s="237">
        <f t="shared" si="9"/>
        <v>0</v>
      </c>
      <c r="AC125" s="237" t="str">
        <f t="shared" si="10"/>
        <v>0</v>
      </c>
      <c r="AD125" s="237"/>
      <c r="AE125" s="237"/>
      <c r="AF125" s="355"/>
      <c r="AG125" s="308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</row>
    <row r="126" spans="2:113" s="295" customFormat="1">
      <c r="B126" s="389">
        <f t="shared" si="12"/>
        <v>25</v>
      </c>
      <c r="C126" s="390"/>
      <c r="D126" s="391"/>
      <c r="E126" s="392"/>
      <c r="F126" s="392"/>
      <c r="G126" s="377"/>
      <c r="H126" s="360"/>
      <c r="I126" s="391"/>
      <c r="J126" s="393"/>
      <c r="K126" s="315" t="str">
        <f t="shared" si="11"/>
        <v/>
      </c>
      <c r="L126" s="315"/>
      <c r="M126" s="315"/>
      <c r="N126" s="315"/>
      <c r="O126" s="315"/>
      <c r="P126" s="315"/>
      <c r="Q126" s="315"/>
      <c r="R126" s="315"/>
      <c r="S126" s="315"/>
      <c r="T126" s="406"/>
      <c r="U126" s="406"/>
      <c r="V126" s="394"/>
      <c r="W126" s="395"/>
      <c r="X126" s="406"/>
      <c r="Y126" s="407"/>
      <c r="Z126" s="200"/>
      <c r="AA126" s="237">
        <f t="shared" si="8"/>
        <v>0</v>
      </c>
      <c r="AB126" s="237">
        <f t="shared" si="9"/>
        <v>0</v>
      </c>
      <c r="AC126" s="237" t="str">
        <f t="shared" si="10"/>
        <v>0</v>
      </c>
      <c r="AD126" s="237"/>
      <c r="AE126" s="237"/>
      <c r="AF126" s="355"/>
      <c r="AG126" s="308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</row>
    <row r="127" spans="2:113" s="295" customFormat="1">
      <c r="B127" s="389">
        <f t="shared" si="12"/>
        <v>26</v>
      </c>
      <c r="C127" s="390"/>
      <c r="D127" s="391"/>
      <c r="E127" s="392"/>
      <c r="F127" s="392"/>
      <c r="G127" s="377"/>
      <c r="H127" s="360"/>
      <c r="I127" s="391"/>
      <c r="J127" s="393"/>
      <c r="K127" s="315" t="str">
        <f t="shared" si="11"/>
        <v/>
      </c>
      <c r="L127" s="315"/>
      <c r="M127" s="315"/>
      <c r="N127" s="315"/>
      <c r="O127" s="315"/>
      <c r="P127" s="315"/>
      <c r="Q127" s="315"/>
      <c r="R127" s="315"/>
      <c r="S127" s="315"/>
      <c r="T127" s="406"/>
      <c r="U127" s="406"/>
      <c r="V127" s="394"/>
      <c r="W127" s="395"/>
      <c r="X127" s="406"/>
      <c r="Y127" s="407"/>
      <c r="Z127" s="200"/>
      <c r="AA127" s="237">
        <f t="shared" si="8"/>
        <v>0</v>
      </c>
      <c r="AB127" s="237">
        <f t="shared" si="9"/>
        <v>0</v>
      </c>
      <c r="AC127" s="237" t="str">
        <f t="shared" si="10"/>
        <v>0</v>
      </c>
      <c r="AD127" s="237"/>
      <c r="AE127" s="237"/>
      <c r="AF127" s="355"/>
      <c r="AG127" s="308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</row>
    <row r="128" spans="2:113" s="295" customFormat="1">
      <c r="B128" s="389">
        <f t="shared" si="12"/>
        <v>27</v>
      </c>
      <c r="C128" s="390"/>
      <c r="D128" s="391"/>
      <c r="E128" s="392"/>
      <c r="F128" s="392"/>
      <c r="G128" s="377"/>
      <c r="H128" s="360"/>
      <c r="I128" s="391"/>
      <c r="J128" s="393"/>
      <c r="K128" s="315" t="str">
        <f t="shared" si="11"/>
        <v/>
      </c>
      <c r="L128" s="315"/>
      <c r="M128" s="315"/>
      <c r="N128" s="315"/>
      <c r="O128" s="315"/>
      <c r="P128" s="315"/>
      <c r="Q128" s="315"/>
      <c r="R128" s="315"/>
      <c r="S128" s="315"/>
      <c r="T128" s="406"/>
      <c r="U128" s="406"/>
      <c r="V128" s="394"/>
      <c r="W128" s="395"/>
      <c r="X128" s="406"/>
      <c r="Y128" s="407"/>
      <c r="Z128" s="200"/>
      <c r="AA128" s="237">
        <f t="shared" si="8"/>
        <v>0</v>
      </c>
      <c r="AB128" s="237">
        <f t="shared" si="9"/>
        <v>0</v>
      </c>
      <c r="AC128" s="237" t="str">
        <f t="shared" si="10"/>
        <v>0</v>
      </c>
      <c r="AD128" s="237"/>
      <c r="AE128" s="237"/>
      <c r="AF128" s="355"/>
      <c r="AG128" s="308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106"/>
      <c r="CL128" s="106"/>
      <c r="CM128" s="106"/>
      <c r="CN128" s="106"/>
      <c r="CO128" s="106"/>
      <c r="CP128" s="106"/>
      <c r="CQ128" s="106"/>
      <c r="CR128" s="106"/>
      <c r="CS128" s="106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</row>
    <row r="129" spans="2:113" s="295" customFormat="1">
      <c r="B129" s="389">
        <f t="shared" si="12"/>
        <v>28</v>
      </c>
      <c r="C129" s="390"/>
      <c r="D129" s="391"/>
      <c r="E129" s="392"/>
      <c r="F129" s="392"/>
      <c r="G129" s="377"/>
      <c r="H129" s="360"/>
      <c r="I129" s="391"/>
      <c r="J129" s="393"/>
      <c r="K129" s="315" t="str">
        <f t="shared" si="11"/>
        <v/>
      </c>
      <c r="L129" s="315"/>
      <c r="M129" s="315"/>
      <c r="N129" s="315"/>
      <c r="O129" s="315"/>
      <c r="P129" s="315"/>
      <c r="Q129" s="315"/>
      <c r="R129" s="315"/>
      <c r="S129" s="315"/>
      <c r="T129" s="406"/>
      <c r="U129" s="406"/>
      <c r="V129" s="394"/>
      <c r="W129" s="395"/>
      <c r="X129" s="406"/>
      <c r="Y129" s="407"/>
      <c r="Z129" s="200"/>
      <c r="AA129" s="237">
        <f t="shared" si="8"/>
        <v>0</v>
      </c>
      <c r="AB129" s="237">
        <f t="shared" si="9"/>
        <v>0</v>
      </c>
      <c r="AC129" s="237" t="str">
        <f t="shared" si="10"/>
        <v>0</v>
      </c>
      <c r="AD129" s="237"/>
      <c r="AE129" s="237"/>
      <c r="AF129" s="355"/>
      <c r="AG129" s="308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</row>
    <row r="130" spans="2:113" s="295" customFormat="1">
      <c r="B130" s="389">
        <f>B129+1</f>
        <v>29</v>
      </c>
      <c r="C130" s="390"/>
      <c r="D130" s="391"/>
      <c r="E130" s="392"/>
      <c r="F130" s="392"/>
      <c r="G130" s="377"/>
      <c r="H130" s="360"/>
      <c r="I130" s="391"/>
      <c r="J130" s="393"/>
      <c r="K130" s="315" t="str">
        <f t="shared" si="11"/>
        <v/>
      </c>
      <c r="L130" s="315"/>
      <c r="M130" s="315"/>
      <c r="N130" s="315"/>
      <c r="O130" s="315"/>
      <c r="P130" s="315"/>
      <c r="Q130" s="315"/>
      <c r="R130" s="315"/>
      <c r="S130" s="315"/>
      <c r="T130" s="406"/>
      <c r="U130" s="406"/>
      <c r="V130" s="394"/>
      <c r="W130" s="395"/>
      <c r="X130" s="406"/>
      <c r="Y130" s="407"/>
      <c r="Z130" s="200"/>
      <c r="AA130" s="237">
        <f t="shared" si="8"/>
        <v>0</v>
      </c>
      <c r="AB130" s="237">
        <f t="shared" si="9"/>
        <v>0</v>
      </c>
      <c r="AC130" s="237" t="str">
        <f t="shared" si="10"/>
        <v>0</v>
      </c>
      <c r="AD130" s="237"/>
      <c r="AE130" s="237"/>
      <c r="AF130" s="355"/>
      <c r="AG130" s="308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  <c r="CP130" s="106"/>
      <c r="CQ130" s="106"/>
      <c r="CR130" s="106"/>
      <c r="CS130" s="106"/>
      <c r="CT130" s="106"/>
      <c r="CU130" s="106"/>
      <c r="CV130" s="106"/>
      <c r="CW130" s="106"/>
      <c r="CX130" s="106"/>
      <c r="CY130" s="106"/>
      <c r="CZ130" s="106"/>
      <c r="DA130" s="106"/>
      <c r="DB130" s="106"/>
      <c r="DC130" s="106"/>
      <c r="DD130" s="106"/>
      <c r="DE130" s="106"/>
      <c r="DF130" s="106"/>
      <c r="DG130" s="106"/>
      <c r="DH130" s="106"/>
      <c r="DI130" s="106"/>
    </row>
    <row r="131" spans="2:113" s="295" customFormat="1">
      <c r="B131" s="389">
        <f t="shared" si="12"/>
        <v>30</v>
      </c>
      <c r="C131" s="390"/>
      <c r="D131" s="391"/>
      <c r="E131" s="392"/>
      <c r="F131" s="392"/>
      <c r="G131" s="377"/>
      <c r="H131" s="360"/>
      <c r="I131" s="391"/>
      <c r="J131" s="393"/>
      <c r="K131" s="315" t="str">
        <f t="shared" si="11"/>
        <v/>
      </c>
      <c r="L131" s="315"/>
      <c r="M131" s="315"/>
      <c r="N131" s="315"/>
      <c r="O131" s="315"/>
      <c r="P131" s="315"/>
      <c r="Q131" s="315"/>
      <c r="R131" s="315"/>
      <c r="S131" s="315"/>
      <c r="T131" s="406"/>
      <c r="U131" s="406"/>
      <c r="V131" s="394"/>
      <c r="W131" s="395"/>
      <c r="X131" s="406"/>
      <c r="Y131" s="407"/>
      <c r="Z131" s="200"/>
      <c r="AA131" s="237">
        <f t="shared" si="8"/>
        <v>0</v>
      </c>
      <c r="AB131" s="237">
        <f t="shared" si="9"/>
        <v>0</v>
      </c>
      <c r="AC131" s="237" t="str">
        <f t="shared" si="10"/>
        <v>0</v>
      </c>
      <c r="AD131" s="237"/>
      <c r="AE131" s="237"/>
      <c r="AF131" s="355"/>
      <c r="AG131" s="308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</row>
    <row r="132" spans="2:113" s="295" customFormat="1">
      <c r="B132" s="389">
        <f>B131+1</f>
        <v>31</v>
      </c>
      <c r="C132" s="390"/>
      <c r="D132" s="391"/>
      <c r="E132" s="392"/>
      <c r="F132" s="392"/>
      <c r="G132" s="377"/>
      <c r="H132" s="360"/>
      <c r="I132" s="391"/>
      <c r="J132" s="393"/>
      <c r="K132" s="315" t="str">
        <f t="shared" si="11"/>
        <v/>
      </c>
      <c r="L132" s="315"/>
      <c r="M132" s="315"/>
      <c r="N132" s="315"/>
      <c r="O132" s="315"/>
      <c r="P132" s="315"/>
      <c r="Q132" s="315"/>
      <c r="R132" s="315"/>
      <c r="S132" s="315"/>
      <c r="T132" s="406"/>
      <c r="U132" s="406"/>
      <c r="V132" s="394"/>
      <c r="W132" s="395"/>
      <c r="X132" s="406"/>
      <c r="Y132" s="407"/>
      <c r="Z132" s="200"/>
      <c r="AA132" s="237">
        <f t="shared" si="8"/>
        <v>0</v>
      </c>
      <c r="AB132" s="237">
        <f t="shared" si="9"/>
        <v>0</v>
      </c>
      <c r="AC132" s="237" t="str">
        <f t="shared" si="10"/>
        <v>0</v>
      </c>
      <c r="AD132" s="237"/>
      <c r="AE132" s="237"/>
      <c r="AF132" s="355"/>
      <c r="AG132" s="308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</row>
    <row r="133" spans="2:113" s="295" customFormat="1">
      <c r="B133" s="389">
        <f t="shared" ref="B133:B151" si="13">B132+1</f>
        <v>32</v>
      </c>
      <c r="C133" s="390"/>
      <c r="D133" s="391"/>
      <c r="E133" s="392"/>
      <c r="F133" s="392"/>
      <c r="G133" s="376"/>
      <c r="H133" s="359"/>
      <c r="I133" s="391"/>
      <c r="J133" s="393"/>
      <c r="K133" s="315" t="str">
        <f t="shared" si="11"/>
        <v/>
      </c>
      <c r="L133" s="315"/>
      <c r="M133" s="315"/>
      <c r="N133" s="315"/>
      <c r="O133" s="315"/>
      <c r="P133" s="315"/>
      <c r="Q133" s="315"/>
      <c r="R133" s="315"/>
      <c r="S133" s="315"/>
      <c r="T133" s="394"/>
      <c r="U133" s="395"/>
      <c r="V133" s="394"/>
      <c r="W133" s="395"/>
      <c r="X133" s="394"/>
      <c r="Y133" s="405"/>
      <c r="Z133" s="200"/>
      <c r="AA133" s="237">
        <f t="shared" si="8"/>
        <v>0</v>
      </c>
      <c r="AB133" s="237">
        <f t="shared" si="9"/>
        <v>0</v>
      </c>
      <c r="AC133" s="237" t="str">
        <f t="shared" si="10"/>
        <v>0</v>
      </c>
      <c r="AD133" s="237"/>
      <c r="AE133" s="237"/>
      <c r="AF133" s="355"/>
      <c r="AG133" s="308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</row>
    <row r="134" spans="2:113" s="295" customFormat="1">
      <c r="B134" s="389">
        <f t="shared" si="13"/>
        <v>33</v>
      </c>
      <c r="C134" s="390"/>
      <c r="D134" s="391"/>
      <c r="E134" s="392"/>
      <c r="F134" s="392"/>
      <c r="G134" s="376"/>
      <c r="H134" s="359"/>
      <c r="I134" s="391"/>
      <c r="J134" s="393"/>
      <c r="K134" s="315" t="str">
        <f t="shared" si="11"/>
        <v/>
      </c>
      <c r="L134" s="315"/>
      <c r="M134" s="315"/>
      <c r="N134" s="315"/>
      <c r="O134" s="315"/>
      <c r="P134" s="315"/>
      <c r="Q134" s="315"/>
      <c r="R134" s="315"/>
      <c r="S134" s="315"/>
      <c r="T134" s="394"/>
      <c r="U134" s="395"/>
      <c r="V134" s="394"/>
      <c r="W134" s="395"/>
      <c r="X134" s="394"/>
      <c r="Y134" s="405"/>
      <c r="Z134" s="200"/>
      <c r="AA134" s="237">
        <f t="shared" si="8"/>
        <v>0</v>
      </c>
      <c r="AB134" s="237">
        <f t="shared" si="9"/>
        <v>0</v>
      </c>
      <c r="AC134" s="237" t="str">
        <f t="shared" si="10"/>
        <v>0</v>
      </c>
      <c r="AD134" s="237"/>
      <c r="AE134" s="237"/>
      <c r="AF134" s="355"/>
      <c r="AG134" s="308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</row>
    <row r="135" spans="2:113" s="295" customFormat="1">
      <c r="B135" s="389">
        <f t="shared" si="13"/>
        <v>34</v>
      </c>
      <c r="C135" s="390"/>
      <c r="D135" s="391"/>
      <c r="E135" s="392"/>
      <c r="F135" s="392"/>
      <c r="G135" s="376"/>
      <c r="H135" s="359"/>
      <c r="I135" s="391"/>
      <c r="J135" s="393"/>
      <c r="K135" s="315" t="str">
        <f t="shared" si="11"/>
        <v/>
      </c>
      <c r="L135" s="315"/>
      <c r="M135" s="315"/>
      <c r="N135" s="315"/>
      <c r="O135" s="315"/>
      <c r="P135" s="315"/>
      <c r="Q135" s="315"/>
      <c r="R135" s="315"/>
      <c r="S135" s="315"/>
      <c r="T135" s="394"/>
      <c r="U135" s="395"/>
      <c r="V135" s="394"/>
      <c r="W135" s="395"/>
      <c r="X135" s="394"/>
      <c r="Y135" s="405"/>
      <c r="Z135" s="200"/>
      <c r="AA135" s="237">
        <f t="shared" si="8"/>
        <v>0</v>
      </c>
      <c r="AB135" s="237">
        <f t="shared" si="9"/>
        <v>0</v>
      </c>
      <c r="AC135" s="237" t="str">
        <f t="shared" si="10"/>
        <v>0</v>
      </c>
      <c r="AD135" s="237"/>
      <c r="AE135" s="237"/>
      <c r="AF135" s="355"/>
      <c r="AG135" s="308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</row>
    <row r="136" spans="2:113" s="295" customFormat="1">
      <c r="B136" s="389">
        <f t="shared" si="13"/>
        <v>35</v>
      </c>
      <c r="C136" s="390"/>
      <c r="D136" s="391"/>
      <c r="E136" s="392"/>
      <c r="F136" s="392"/>
      <c r="G136" s="376"/>
      <c r="H136" s="359"/>
      <c r="I136" s="391"/>
      <c r="J136" s="393"/>
      <c r="K136" s="315" t="str">
        <f t="shared" si="11"/>
        <v/>
      </c>
      <c r="L136" s="315"/>
      <c r="M136" s="315"/>
      <c r="N136" s="315"/>
      <c r="O136" s="315"/>
      <c r="P136" s="315"/>
      <c r="Q136" s="315"/>
      <c r="R136" s="315"/>
      <c r="S136" s="315"/>
      <c r="T136" s="394"/>
      <c r="U136" s="395"/>
      <c r="V136" s="394"/>
      <c r="W136" s="395"/>
      <c r="X136" s="394"/>
      <c r="Y136" s="405"/>
      <c r="Z136" s="200"/>
      <c r="AA136" s="237">
        <f t="shared" si="8"/>
        <v>0</v>
      </c>
      <c r="AB136" s="237">
        <f t="shared" si="9"/>
        <v>0</v>
      </c>
      <c r="AC136" s="237" t="str">
        <f t="shared" si="10"/>
        <v>0</v>
      </c>
      <c r="AD136" s="237"/>
      <c r="AE136" s="237"/>
      <c r="AF136" s="355"/>
      <c r="AG136" s="308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</row>
    <row r="137" spans="2:113" s="295" customFormat="1">
      <c r="B137" s="389">
        <f t="shared" si="13"/>
        <v>36</v>
      </c>
      <c r="C137" s="390"/>
      <c r="D137" s="391"/>
      <c r="E137" s="392"/>
      <c r="F137" s="392"/>
      <c r="G137" s="376"/>
      <c r="H137" s="359"/>
      <c r="I137" s="391"/>
      <c r="J137" s="393"/>
      <c r="K137" s="315" t="str">
        <f t="shared" si="11"/>
        <v/>
      </c>
      <c r="L137" s="315"/>
      <c r="M137" s="315"/>
      <c r="N137" s="315"/>
      <c r="O137" s="315"/>
      <c r="P137" s="315"/>
      <c r="Q137" s="315"/>
      <c r="R137" s="315"/>
      <c r="S137" s="315"/>
      <c r="T137" s="394"/>
      <c r="U137" s="395"/>
      <c r="V137" s="394"/>
      <c r="W137" s="395"/>
      <c r="X137" s="394"/>
      <c r="Y137" s="405"/>
      <c r="Z137" s="200"/>
      <c r="AA137" s="237">
        <f t="shared" si="8"/>
        <v>0</v>
      </c>
      <c r="AB137" s="237">
        <f t="shared" si="9"/>
        <v>0</v>
      </c>
      <c r="AC137" s="237" t="str">
        <f t="shared" si="10"/>
        <v>0</v>
      </c>
      <c r="AD137" s="237"/>
      <c r="AE137" s="237"/>
      <c r="AF137" s="355"/>
      <c r="AG137" s="308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</row>
    <row r="138" spans="2:113" s="295" customFormat="1">
      <c r="B138" s="389">
        <f t="shared" si="13"/>
        <v>37</v>
      </c>
      <c r="C138" s="390"/>
      <c r="D138" s="391"/>
      <c r="E138" s="392"/>
      <c r="F138" s="392"/>
      <c r="G138" s="376"/>
      <c r="H138" s="359"/>
      <c r="I138" s="391"/>
      <c r="J138" s="393"/>
      <c r="K138" s="315" t="str">
        <f t="shared" si="11"/>
        <v/>
      </c>
      <c r="L138" s="315"/>
      <c r="M138" s="315"/>
      <c r="N138" s="315"/>
      <c r="O138" s="315"/>
      <c r="P138" s="315"/>
      <c r="Q138" s="315"/>
      <c r="R138" s="315"/>
      <c r="S138" s="315"/>
      <c r="T138" s="394"/>
      <c r="U138" s="395"/>
      <c r="V138" s="394"/>
      <c r="W138" s="395"/>
      <c r="X138" s="394"/>
      <c r="Y138" s="405"/>
      <c r="Z138" s="200"/>
      <c r="AA138" s="237">
        <f t="shared" si="8"/>
        <v>0</v>
      </c>
      <c r="AB138" s="237">
        <f t="shared" si="9"/>
        <v>0</v>
      </c>
      <c r="AC138" s="237" t="str">
        <f t="shared" si="10"/>
        <v>0</v>
      </c>
      <c r="AD138" s="237"/>
      <c r="AE138" s="237"/>
      <c r="AF138" s="355"/>
      <c r="AG138" s="308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</row>
    <row r="139" spans="2:113" s="295" customFormat="1">
      <c r="B139" s="389">
        <f t="shared" si="13"/>
        <v>38</v>
      </c>
      <c r="C139" s="390"/>
      <c r="D139" s="391"/>
      <c r="E139" s="392"/>
      <c r="F139" s="392"/>
      <c r="G139" s="376"/>
      <c r="H139" s="359"/>
      <c r="I139" s="391"/>
      <c r="J139" s="393"/>
      <c r="K139" s="315" t="str">
        <f t="shared" si="11"/>
        <v/>
      </c>
      <c r="L139" s="315"/>
      <c r="M139" s="315"/>
      <c r="N139" s="315"/>
      <c r="O139" s="315"/>
      <c r="P139" s="315"/>
      <c r="Q139" s="315"/>
      <c r="R139" s="315"/>
      <c r="S139" s="315"/>
      <c r="T139" s="394"/>
      <c r="U139" s="395"/>
      <c r="V139" s="394"/>
      <c r="W139" s="395"/>
      <c r="X139" s="394"/>
      <c r="Y139" s="405"/>
      <c r="Z139" s="200"/>
      <c r="AA139" s="237">
        <f t="shared" si="8"/>
        <v>0</v>
      </c>
      <c r="AB139" s="237">
        <f t="shared" si="9"/>
        <v>0</v>
      </c>
      <c r="AC139" s="237" t="str">
        <f t="shared" si="10"/>
        <v>0</v>
      </c>
      <c r="AD139" s="237"/>
      <c r="AE139" s="237"/>
      <c r="AF139" s="355"/>
      <c r="AG139" s="308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</row>
    <row r="140" spans="2:113" s="295" customFormat="1">
      <c r="B140" s="389">
        <f t="shared" si="13"/>
        <v>39</v>
      </c>
      <c r="C140" s="390"/>
      <c r="D140" s="391"/>
      <c r="E140" s="392"/>
      <c r="F140" s="392"/>
      <c r="G140" s="376"/>
      <c r="H140" s="359"/>
      <c r="I140" s="391"/>
      <c r="J140" s="393"/>
      <c r="K140" s="315" t="str">
        <f t="shared" si="11"/>
        <v/>
      </c>
      <c r="L140" s="315"/>
      <c r="M140" s="315"/>
      <c r="N140" s="315"/>
      <c r="O140" s="315"/>
      <c r="P140" s="315"/>
      <c r="Q140" s="315"/>
      <c r="R140" s="315"/>
      <c r="S140" s="315"/>
      <c r="T140" s="394"/>
      <c r="U140" s="395"/>
      <c r="V140" s="394"/>
      <c r="W140" s="395"/>
      <c r="X140" s="394"/>
      <c r="Y140" s="405"/>
      <c r="Z140" s="200"/>
      <c r="AA140" s="237">
        <f t="shared" si="8"/>
        <v>0</v>
      </c>
      <c r="AB140" s="237">
        <f t="shared" si="9"/>
        <v>0</v>
      </c>
      <c r="AC140" s="237" t="str">
        <f t="shared" si="10"/>
        <v>0</v>
      </c>
      <c r="AD140" s="237"/>
      <c r="AE140" s="237"/>
      <c r="AF140" s="355"/>
      <c r="AG140" s="308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</row>
    <row r="141" spans="2:113" s="295" customFormat="1">
      <c r="B141" s="389">
        <f t="shared" si="13"/>
        <v>40</v>
      </c>
      <c r="C141" s="390"/>
      <c r="D141" s="391"/>
      <c r="E141" s="392"/>
      <c r="F141" s="392"/>
      <c r="G141" s="376"/>
      <c r="H141" s="359"/>
      <c r="I141" s="391"/>
      <c r="J141" s="393"/>
      <c r="K141" s="315" t="str">
        <f t="shared" si="11"/>
        <v/>
      </c>
      <c r="L141" s="315"/>
      <c r="M141" s="315"/>
      <c r="N141" s="315"/>
      <c r="O141" s="315"/>
      <c r="P141" s="315"/>
      <c r="Q141" s="315"/>
      <c r="R141" s="315"/>
      <c r="S141" s="315"/>
      <c r="T141" s="394"/>
      <c r="U141" s="395"/>
      <c r="V141" s="394"/>
      <c r="W141" s="395"/>
      <c r="X141" s="394"/>
      <c r="Y141" s="405"/>
      <c r="Z141" s="200"/>
      <c r="AA141" s="237">
        <f t="shared" si="8"/>
        <v>0</v>
      </c>
      <c r="AB141" s="237">
        <f t="shared" si="9"/>
        <v>0</v>
      </c>
      <c r="AC141" s="237" t="str">
        <f t="shared" si="10"/>
        <v>0</v>
      </c>
      <c r="AD141" s="237"/>
      <c r="AE141" s="237"/>
      <c r="AF141" s="355"/>
      <c r="AG141" s="308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</row>
    <row r="142" spans="2:113" s="295" customFormat="1">
      <c r="B142" s="389">
        <f t="shared" si="13"/>
        <v>41</v>
      </c>
      <c r="C142" s="390"/>
      <c r="D142" s="391"/>
      <c r="E142" s="392"/>
      <c r="F142" s="392"/>
      <c r="G142" s="376"/>
      <c r="H142" s="359"/>
      <c r="I142" s="391"/>
      <c r="J142" s="393"/>
      <c r="K142" s="315" t="str">
        <f t="shared" si="11"/>
        <v/>
      </c>
      <c r="L142" s="315"/>
      <c r="M142" s="315"/>
      <c r="N142" s="315"/>
      <c r="O142" s="315"/>
      <c r="P142" s="315"/>
      <c r="Q142" s="315"/>
      <c r="R142" s="315"/>
      <c r="S142" s="315"/>
      <c r="T142" s="394"/>
      <c r="U142" s="395"/>
      <c r="V142" s="394"/>
      <c r="W142" s="395"/>
      <c r="X142" s="394"/>
      <c r="Y142" s="405"/>
      <c r="Z142" s="200"/>
      <c r="AA142" s="237">
        <f t="shared" si="8"/>
        <v>0</v>
      </c>
      <c r="AB142" s="237">
        <f t="shared" si="9"/>
        <v>0</v>
      </c>
      <c r="AC142" s="237" t="str">
        <f t="shared" si="10"/>
        <v>0</v>
      </c>
      <c r="AD142" s="237"/>
      <c r="AE142" s="237"/>
      <c r="AF142" s="355"/>
      <c r="AG142" s="308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</row>
    <row r="143" spans="2:113" s="295" customFormat="1">
      <c r="B143" s="389">
        <f t="shared" si="13"/>
        <v>42</v>
      </c>
      <c r="C143" s="390"/>
      <c r="D143" s="391"/>
      <c r="E143" s="392"/>
      <c r="F143" s="392"/>
      <c r="G143" s="376"/>
      <c r="H143" s="359"/>
      <c r="I143" s="391"/>
      <c r="J143" s="393"/>
      <c r="K143" s="315" t="str">
        <f t="shared" si="11"/>
        <v/>
      </c>
      <c r="L143" s="315"/>
      <c r="M143" s="315"/>
      <c r="N143" s="315"/>
      <c r="O143" s="315"/>
      <c r="P143" s="315"/>
      <c r="Q143" s="315"/>
      <c r="R143" s="315"/>
      <c r="S143" s="315"/>
      <c r="T143" s="394"/>
      <c r="U143" s="395"/>
      <c r="V143" s="394"/>
      <c r="W143" s="395"/>
      <c r="X143" s="394"/>
      <c r="Y143" s="405"/>
      <c r="Z143" s="200"/>
      <c r="AA143" s="237">
        <f t="shared" si="8"/>
        <v>0</v>
      </c>
      <c r="AB143" s="237">
        <f t="shared" si="9"/>
        <v>0</v>
      </c>
      <c r="AC143" s="237" t="str">
        <f t="shared" si="10"/>
        <v>0</v>
      </c>
      <c r="AD143" s="237"/>
      <c r="AE143" s="237"/>
      <c r="AF143" s="355"/>
      <c r="AG143" s="308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</row>
    <row r="144" spans="2:113" s="295" customFormat="1">
      <c r="B144" s="389">
        <f t="shared" si="13"/>
        <v>43</v>
      </c>
      <c r="C144" s="390"/>
      <c r="D144" s="391"/>
      <c r="E144" s="392"/>
      <c r="F144" s="392"/>
      <c r="G144" s="376"/>
      <c r="H144" s="359"/>
      <c r="I144" s="391"/>
      <c r="J144" s="393"/>
      <c r="K144" s="315" t="str">
        <f t="shared" si="11"/>
        <v/>
      </c>
      <c r="L144" s="315"/>
      <c r="M144" s="315"/>
      <c r="N144" s="315"/>
      <c r="O144" s="315"/>
      <c r="P144" s="315"/>
      <c r="Q144" s="315"/>
      <c r="R144" s="315"/>
      <c r="S144" s="315"/>
      <c r="T144" s="394"/>
      <c r="U144" s="395"/>
      <c r="V144" s="394"/>
      <c r="W144" s="395"/>
      <c r="X144" s="394"/>
      <c r="Y144" s="405"/>
      <c r="Z144" s="200"/>
      <c r="AA144" s="237">
        <f t="shared" si="8"/>
        <v>0</v>
      </c>
      <c r="AB144" s="237">
        <f t="shared" si="9"/>
        <v>0</v>
      </c>
      <c r="AC144" s="237" t="str">
        <f t="shared" si="10"/>
        <v>0</v>
      </c>
      <c r="AD144" s="237"/>
      <c r="AE144" s="237"/>
      <c r="AF144" s="355"/>
      <c r="AG144" s="308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</row>
    <row r="145" spans="1:113" s="295" customFormat="1">
      <c r="B145" s="389">
        <f t="shared" si="13"/>
        <v>44</v>
      </c>
      <c r="C145" s="390"/>
      <c r="D145" s="391"/>
      <c r="E145" s="392"/>
      <c r="F145" s="392"/>
      <c r="G145" s="376"/>
      <c r="H145" s="359"/>
      <c r="I145" s="391"/>
      <c r="J145" s="393"/>
      <c r="K145" s="315" t="str">
        <f t="shared" si="11"/>
        <v/>
      </c>
      <c r="L145" s="315"/>
      <c r="M145" s="315"/>
      <c r="N145" s="315"/>
      <c r="O145" s="315"/>
      <c r="P145" s="315"/>
      <c r="Q145" s="315"/>
      <c r="R145" s="315"/>
      <c r="S145" s="315"/>
      <c r="T145" s="394"/>
      <c r="U145" s="395"/>
      <c r="V145" s="394"/>
      <c r="W145" s="395"/>
      <c r="X145" s="394"/>
      <c r="Y145" s="405"/>
      <c r="Z145" s="200"/>
      <c r="AA145" s="237">
        <f t="shared" si="8"/>
        <v>0</v>
      </c>
      <c r="AB145" s="237">
        <f t="shared" si="9"/>
        <v>0</v>
      </c>
      <c r="AC145" s="237" t="str">
        <f t="shared" si="10"/>
        <v>0</v>
      </c>
      <c r="AD145" s="237"/>
      <c r="AE145" s="237"/>
      <c r="AF145" s="355"/>
      <c r="AG145" s="308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</row>
    <row r="146" spans="1:113" s="295" customFormat="1">
      <c r="B146" s="389">
        <f t="shared" si="13"/>
        <v>45</v>
      </c>
      <c r="C146" s="390"/>
      <c r="D146" s="391"/>
      <c r="E146" s="392"/>
      <c r="F146" s="392"/>
      <c r="G146" s="376"/>
      <c r="H146" s="359"/>
      <c r="I146" s="391"/>
      <c r="J146" s="393"/>
      <c r="K146" s="315" t="str">
        <f t="shared" si="11"/>
        <v/>
      </c>
      <c r="L146" s="315"/>
      <c r="M146" s="315"/>
      <c r="N146" s="315"/>
      <c r="O146" s="315"/>
      <c r="P146" s="315"/>
      <c r="Q146" s="315"/>
      <c r="R146" s="315"/>
      <c r="S146" s="315"/>
      <c r="T146" s="394"/>
      <c r="U146" s="395"/>
      <c r="V146" s="394"/>
      <c r="W146" s="395"/>
      <c r="X146" s="394"/>
      <c r="Y146" s="405"/>
      <c r="Z146" s="200"/>
      <c r="AA146" s="237">
        <f t="shared" si="8"/>
        <v>0</v>
      </c>
      <c r="AB146" s="237">
        <f t="shared" si="9"/>
        <v>0</v>
      </c>
      <c r="AC146" s="237" t="str">
        <f t="shared" si="10"/>
        <v>0</v>
      </c>
      <c r="AD146" s="237"/>
      <c r="AE146" s="237"/>
      <c r="AF146" s="355"/>
      <c r="AG146" s="308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</row>
    <row r="147" spans="1:113" s="295" customFormat="1">
      <c r="B147" s="389">
        <f t="shared" si="13"/>
        <v>46</v>
      </c>
      <c r="C147" s="390"/>
      <c r="D147" s="391"/>
      <c r="E147" s="392"/>
      <c r="F147" s="392"/>
      <c r="G147" s="376"/>
      <c r="H147" s="359"/>
      <c r="I147" s="391"/>
      <c r="J147" s="393"/>
      <c r="K147" s="315" t="str">
        <f t="shared" si="11"/>
        <v/>
      </c>
      <c r="L147" s="315"/>
      <c r="M147" s="315"/>
      <c r="N147" s="315"/>
      <c r="O147" s="315"/>
      <c r="P147" s="315"/>
      <c r="Q147" s="315"/>
      <c r="R147" s="315"/>
      <c r="S147" s="315"/>
      <c r="T147" s="394"/>
      <c r="U147" s="395"/>
      <c r="V147" s="394"/>
      <c r="W147" s="395"/>
      <c r="X147" s="394"/>
      <c r="Y147" s="405"/>
      <c r="Z147" s="200"/>
      <c r="AA147" s="237">
        <f t="shared" si="8"/>
        <v>0</v>
      </c>
      <c r="AB147" s="237">
        <f t="shared" si="9"/>
        <v>0</v>
      </c>
      <c r="AC147" s="237" t="str">
        <f t="shared" si="10"/>
        <v>0</v>
      </c>
      <c r="AD147" s="237"/>
      <c r="AE147" s="237"/>
      <c r="AF147" s="355"/>
      <c r="AG147" s="308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</row>
    <row r="148" spans="1:113" s="295" customFormat="1">
      <c r="B148" s="389">
        <f t="shared" si="13"/>
        <v>47</v>
      </c>
      <c r="C148" s="390"/>
      <c r="D148" s="391"/>
      <c r="E148" s="392"/>
      <c r="F148" s="392"/>
      <c r="G148" s="376"/>
      <c r="H148" s="359"/>
      <c r="I148" s="391"/>
      <c r="J148" s="393"/>
      <c r="K148" s="315" t="str">
        <f t="shared" si="11"/>
        <v/>
      </c>
      <c r="L148" s="315"/>
      <c r="M148" s="315"/>
      <c r="N148" s="315"/>
      <c r="O148" s="315"/>
      <c r="P148" s="315"/>
      <c r="Q148" s="315"/>
      <c r="R148" s="315"/>
      <c r="S148" s="315"/>
      <c r="T148" s="394"/>
      <c r="U148" s="395"/>
      <c r="V148" s="394"/>
      <c r="W148" s="395"/>
      <c r="X148" s="394"/>
      <c r="Y148" s="405"/>
      <c r="Z148" s="200"/>
      <c r="AA148" s="237">
        <f t="shared" si="8"/>
        <v>0</v>
      </c>
      <c r="AB148" s="237">
        <f t="shared" si="9"/>
        <v>0</v>
      </c>
      <c r="AC148" s="237" t="str">
        <f t="shared" si="10"/>
        <v>0</v>
      </c>
      <c r="AD148" s="237"/>
      <c r="AE148" s="237"/>
      <c r="AF148" s="355"/>
      <c r="AG148" s="308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</row>
    <row r="149" spans="1:113" s="295" customFormat="1">
      <c r="B149" s="389">
        <f t="shared" si="13"/>
        <v>48</v>
      </c>
      <c r="C149" s="390"/>
      <c r="D149" s="391"/>
      <c r="E149" s="392"/>
      <c r="F149" s="392"/>
      <c r="G149" s="376"/>
      <c r="H149" s="359"/>
      <c r="I149" s="391"/>
      <c r="J149" s="393"/>
      <c r="K149" s="315" t="str">
        <f t="shared" si="11"/>
        <v/>
      </c>
      <c r="L149" s="315"/>
      <c r="M149" s="315"/>
      <c r="N149" s="315"/>
      <c r="O149" s="315"/>
      <c r="P149" s="315"/>
      <c r="Q149" s="315"/>
      <c r="R149" s="315"/>
      <c r="S149" s="315"/>
      <c r="T149" s="394"/>
      <c r="U149" s="395"/>
      <c r="V149" s="394"/>
      <c r="W149" s="395"/>
      <c r="X149" s="394"/>
      <c r="Y149" s="405"/>
      <c r="Z149" s="200"/>
      <c r="AA149" s="237">
        <f t="shared" si="8"/>
        <v>0</v>
      </c>
      <c r="AB149" s="237">
        <f t="shared" si="9"/>
        <v>0</v>
      </c>
      <c r="AC149" s="237" t="str">
        <f t="shared" si="10"/>
        <v>0</v>
      </c>
      <c r="AD149" s="237"/>
      <c r="AE149" s="237"/>
      <c r="AF149" s="355"/>
      <c r="AG149" s="308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</row>
    <row r="150" spans="1:113" s="295" customFormat="1">
      <c r="B150" s="389">
        <f t="shared" si="13"/>
        <v>49</v>
      </c>
      <c r="C150" s="390"/>
      <c r="D150" s="391"/>
      <c r="E150" s="392"/>
      <c r="F150" s="392"/>
      <c r="G150" s="376"/>
      <c r="H150" s="359"/>
      <c r="I150" s="391"/>
      <c r="J150" s="393"/>
      <c r="K150" s="315" t="str">
        <f t="shared" si="11"/>
        <v/>
      </c>
      <c r="L150" s="315"/>
      <c r="M150" s="315"/>
      <c r="N150" s="315"/>
      <c r="O150" s="315"/>
      <c r="P150" s="315"/>
      <c r="Q150" s="315"/>
      <c r="R150" s="315"/>
      <c r="S150" s="315"/>
      <c r="T150" s="394"/>
      <c r="U150" s="395"/>
      <c r="V150" s="394"/>
      <c r="W150" s="395"/>
      <c r="X150" s="394"/>
      <c r="Y150" s="405"/>
      <c r="Z150" s="200"/>
      <c r="AA150" s="237">
        <f t="shared" si="8"/>
        <v>0</v>
      </c>
      <c r="AB150" s="237">
        <f t="shared" si="9"/>
        <v>0</v>
      </c>
      <c r="AC150" s="237" t="str">
        <f t="shared" si="10"/>
        <v>0</v>
      </c>
      <c r="AD150" s="237"/>
      <c r="AE150" s="237"/>
      <c r="AF150" s="355"/>
      <c r="AG150" s="308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</row>
    <row r="151" spans="1:113" s="295" customFormat="1">
      <c r="B151" s="389">
        <f t="shared" si="13"/>
        <v>50</v>
      </c>
      <c r="C151" s="390"/>
      <c r="D151" s="391"/>
      <c r="E151" s="392"/>
      <c r="F151" s="392"/>
      <c r="G151" s="376"/>
      <c r="H151" s="359"/>
      <c r="I151" s="391"/>
      <c r="J151" s="393"/>
      <c r="K151" s="315" t="str">
        <f t="shared" si="11"/>
        <v/>
      </c>
      <c r="L151" s="315"/>
      <c r="M151" s="315"/>
      <c r="N151" s="315"/>
      <c r="O151" s="315"/>
      <c r="P151" s="315"/>
      <c r="Q151" s="315"/>
      <c r="R151" s="315"/>
      <c r="S151" s="315"/>
      <c r="T151" s="406"/>
      <c r="U151" s="406"/>
      <c r="V151" s="394"/>
      <c r="W151" s="395"/>
      <c r="X151" s="406"/>
      <c r="Y151" s="407"/>
      <c r="Z151" s="200"/>
      <c r="AA151" s="237">
        <f t="shared" si="8"/>
        <v>0</v>
      </c>
      <c r="AB151" s="237">
        <f t="shared" si="9"/>
        <v>0</v>
      </c>
      <c r="AC151" s="237" t="str">
        <f t="shared" si="10"/>
        <v>0</v>
      </c>
      <c r="AD151" s="237"/>
      <c r="AE151" s="237"/>
      <c r="AF151" s="355"/>
      <c r="AG151" s="308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</row>
    <row r="152" spans="1:113" s="295" customFormat="1">
      <c r="B152" s="317"/>
      <c r="F152" s="384" t="s">
        <v>165</v>
      </c>
      <c r="G152" s="384"/>
      <c r="H152" s="384"/>
      <c r="I152" s="384"/>
      <c r="J152" s="385"/>
      <c r="K152" s="342">
        <f>COUNTIF(K102:K151,"x")</f>
        <v>0</v>
      </c>
      <c r="L152" s="318">
        <f t="shared" ref="L152:T152" si="14">COUNTA(L102:L151)</f>
        <v>0</v>
      </c>
      <c r="M152" s="319">
        <f t="shared" si="14"/>
        <v>0</v>
      </c>
      <c r="N152" s="320">
        <f t="shared" si="14"/>
        <v>0</v>
      </c>
      <c r="O152" s="321">
        <f t="shared" si="14"/>
        <v>0</v>
      </c>
      <c r="P152" s="318">
        <f t="shared" si="14"/>
        <v>0</v>
      </c>
      <c r="Q152" s="319">
        <f t="shared" si="14"/>
        <v>0</v>
      </c>
      <c r="R152" s="320">
        <f>COUNTA(R102:R151)</f>
        <v>0</v>
      </c>
      <c r="S152" s="321">
        <f t="shared" si="14"/>
        <v>0</v>
      </c>
      <c r="T152" s="386">
        <f t="shared" si="14"/>
        <v>0</v>
      </c>
      <c r="U152" s="386"/>
      <c r="V152" s="387">
        <f>COUNTA(V102:V151)</f>
        <v>0</v>
      </c>
      <c r="W152" s="388"/>
      <c r="X152" s="396">
        <f>COUNTA(X102:X151)</f>
        <v>0</v>
      </c>
      <c r="Y152" s="397"/>
      <c r="Z152" s="200"/>
      <c r="AA152" s="237"/>
      <c r="AB152" s="237"/>
      <c r="AC152" s="237"/>
      <c r="AD152" s="237"/>
      <c r="AE152" s="237"/>
      <c r="AF152" s="355"/>
      <c r="AG152" s="308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</row>
    <row r="153" spans="1:113" s="295" customFormat="1" ht="31.95" customHeight="1">
      <c r="B153" s="317"/>
      <c r="C153" s="322"/>
      <c r="D153" s="322"/>
      <c r="E153" s="323"/>
      <c r="F153" s="323"/>
      <c r="G153" s="323"/>
      <c r="H153" s="323"/>
      <c r="I153" s="323"/>
      <c r="J153" s="323"/>
      <c r="K153" s="323"/>
      <c r="L153" s="323"/>
      <c r="M153" s="323"/>
      <c r="N153" s="324"/>
      <c r="O153" s="323"/>
      <c r="P153" s="323"/>
      <c r="Q153" s="325"/>
      <c r="R153" s="325"/>
      <c r="S153" s="402" t="s">
        <v>166</v>
      </c>
      <c r="T153" s="402"/>
      <c r="U153" s="402"/>
      <c r="V153" s="402"/>
      <c r="W153" s="402"/>
      <c r="X153" s="398">
        <f>COUNTA(D102:D151)</f>
        <v>0</v>
      </c>
      <c r="Y153" s="399"/>
      <c r="Z153" s="200"/>
      <c r="AA153" s="237">
        <f>COUNTIF(AA102:AA151,"&gt;=2")</f>
        <v>0</v>
      </c>
      <c r="AB153" s="237">
        <f>SUM(AB102:AB151)</f>
        <v>0</v>
      </c>
      <c r="AC153" s="237">
        <f>COUNTIF(AC102:AC151,"=2")</f>
        <v>0</v>
      </c>
      <c r="AD153" s="237"/>
      <c r="AE153" s="237"/>
      <c r="AF153" s="355"/>
      <c r="AG153" s="308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</row>
    <row r="154" spans="1:113" s="295" customFormat="1" ht="31.95" customHeight="1">
      <c r="B154" s="317"/>
      <c r="C154" s="326"/>
      <c r="D154" s="326"/>
      <c r="E154" s="323"/>
      <c r="F154" s="323"/>
      <c r="G154" s="323"/>
      <c r="H154" s="323"/>
      <c r="I154" s="323"/>
      <c r="J154" s="323"/>
      <c r="K154" s="323"/>
      <c r="L154" s="323"/>
      <c r="M154" s="323"/>
      <c r="N154" s="324"/>
      <c r="O154" s="323"/>
      <c r="P154" s="323"/>
      <c r="Q154" s="403" t="s">
        <v>167</v>
      </c>
      <c r="R154" s="403"/>
      <c r="S154" s="403"/>
      <c r="T154" s="403"/>
      <c r="U154" s="403"/>
      <c r="V154" s="403"/>
      <c r="W154" s="403"/>
      <c r="X154" s="398">
        <f>COUNTIF(X102:X151,"&gt;2")+COUNTIF(X102:X151,"2")</f>
        <v>0</v>
      </c>
      <c r="Y154" s="399"/>
      <c r="Z154" s="200"/>
      <c r="AA154" s="237"/>
      <c r="AB154" s="237"/>
      <c r="AC154" s="237"/>
      <c r="AD154" s="237"/>
      <c r="AE154" s="237"/>
      <c r="AF154" s="355"/>
      <c r="AG154" s="308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</row>
    <row r="155" spans="1:113" s="295" customFormat="1" ht="31.95" customHeight="1" thickBot="1">
      <c r="B155" s="327"/>
      <c r="C155" s="328"/>
      <c r="D155" s="328"/>
      <c r="E155" s="329"/>
      <c r="F155" s="329"/>
      <c r="G155" s="329"/>
      <c r="H155" s="329"/>
      <c r="I155" s="329"/>
      <c r="J155" s="329"/>
      <c r="K155" s="329"/>
      <c r="L155" s="329"/>
      <c r="M155" s="329"/>
      <c r="N155" s="404" t="s">
        <v>168</v>
      </c>
      <c r="O155" s="404"/>
      <c r="P155" s="404"/>
      <c r="Q155" s="404"/>
      <c r="R155" s="404"/>
      <c r="S155" s="404"/>
      <c r="T155" s="404"/>
      <c r="U155" s="404"/>
      <c r="V155" s="404"/>
      <c r="W155" s="404"/>
      <c r="X155" s="400">
        <f>AA153+AC153</f>
        <v>0</v>
      </c>
      <c r="Y155" s="401"/>
      <c r="Z155" s="200"/>
      <c r="AA155" s="237"/>
      <c r="AB155" s="237"/>
      <c r="AC155" s="237"/>
      <c r="AD155" s="237"/>
      <c r="AE155" s="237"/>
      <c r="AF155" s="355"/>
      <c r="AG155" s="308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</row>
    <row r="156" spans="1:113" s="270" customFormat="1" ht="6" customHeight="1">
      <c r="K156" s="330"/>
      <c r="L156" s="330"/>
      <c r="M156" s="330"/>
      <c r="N156" s="331"/>
      <c r="O156" s="273"/>
      <c r="P156" s="150"/>
      <c r="Q156" s="273"/>
      <c r="Z156" s="200"/>
      <c r="AA156" s="237"/>
      <c r="AB156" s="237"/>
      <c r="AC156" s="237"/>
      <c r="AD156" s="237"/>
      <c r="AE156" s="237"/>
      <c r="AF156" s="349"/>
      <c r="AG156" s="275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</row>
    <row r="157" spans="1:113" s="106" customFormat="1" ht="34.950000000000003" customHeight="1">
      <c r="A157" s="89"/>
      <c r="B157" s="381" t="s">
        <v>181</v>
      </c>
      <c r="C157" s="381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89"/>
      <c r="Z157" s="200"/>
      <c r="AA157" s="332"/>
      <c r="AB157" s="332"/>
      <c r="AC157" s="333"/>
      <c r="AD157" s="332"/>
      <c r="AE157" s="332"/>
      <c r="AF157" s="345"/>
    </row>
    <row r="158" spans="1:113" s="106" customFormat="1" ht="7.95" customHeight="1">
      <c r="A158" s="89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89"/>
      <c r="Z158" s="200"/>
      <c r="AA158" s="237"/>
      <c r="AB158" s="237"/>
      <c r="AC158" s="238"/>
      <c r="AD158" s="237"/>
      <c r="AE158" s="237"/>
      <c r="AF158" s="345"/>
    </row>
    <row r="159" spans="1:113" s="106" customFormat="1" ht="34.950000000000003" customHeight="1">
      <c r="A159" s="89"/>
      <c r="B159" s="443"/>
      <c r="C159" s="444"/>
      <c r="D159" s="444"/>
      <c r="E159" s="444"/>
      <c r="F159" s="444"/>
      <c r="G159" s="444"/>
      <c r="H159" s="444"/>
      <c r="I159" s="444"/>
      <c r="J159" s="444"/>
      <c r="K159" s="444"/>
      <c r="L159" s="444"/>
      <c r="M159" s="444"/>
      <c r="N159" s="444"/>
      <c r="O159" s="444"/>
      <c r="P159" s="444"/>
      <c r="Q159" s="444"/>
      <c r="R159" s="444"/>
      <c r="S159" s="444"/>
      <c r="T159" s="444"/>
      <c r="U159" s="444"/>
      <c r="V159" s="444"/>
      <c r="W159" s="445"/>
      <c r="X159" s="143"/>
      <c r="Y159" s="89"/>
      <c r="Z159" s="200"/>
      <c r="AA159" s="237"/>
      <c r="AB159" s="237"/>
      <c r="AC159" s="238"/>
      <c r="AD159" s="237"/>
      <c r="AE159" s="237"/>
      <c r="AF159" s="345"/>
    </row>
    <row r="160" spans="1:113" s="106" customFormat="1" ht="34.950000000000003" customHeight="1">
      <c r="A160" s="89"/>
      <c r="B160" s="446"/>
      <c r="C160" s="447"/>
      <c r="D160" s="447"/>
      <c r="E160" s="447"/>
      <c r="F160" s="447"/>
      <c r="G160" s="447"/>
      <c r="H160" s="447"/>
      <c r="I160" s="447"/>
      <c r="J160" s="447"/>
      <c r="K160" s="447"/>
      <c r="L160" s="447"/>
      <c r="M160" s="447"/>
      <c r="N160" s="447"/>
      <c r="O160" s="447"/>
      <c r="P160" s="447"/>
      <c r="Q160" s="447"/>
      <c r="R160" s="447"/>
      <c r="S160" s="447"/>
      <c r="T160" s="447"/>
      <c r="U160" s="447"/>
      <c r="V160" s="447"/>
      <c r="W160" s="448"/>
      <c r="X160" s="143"/>
      <c r="Y160" s="89"/>
      <c r="Z160" s="200"/>
      <c r="AA160" s="237"/>
      <c r="AB160" s="237"/>
      <c r="AC160" s="238"/>
      <c r="AD160" s="237"/>
      <c r="AE160" s="237"/>
      <c r="AF160" s="345"/>
    </row>
    <row r="161" spans="1:34" s="106" customFormat="1" ht="34.950000000000003" customHeight="1">
      <c r="A161" s="89"/>
      <c r="B161" s="446"/>
      <c r="C161" s="447"/>
      <c r="D161" s="447"/>
      <c r="E161" s="447"/>
      <c r="F161" s="447"/>
      <c r="G161" s="447"/>
      <c r="H161" s="447"/>
      <c r="I161" s="447"/>
      <c r="J161" s="447"/>
      <c r="K161" s="447"/>
      <c r="L161" s="447"/>
      <c r="M161" s="447"/>
      <c r="N161" s="447"/>
      <c r="O161" s="447"/>
      <c r="P161" s="447"/>
      <c r="Q161" s="447"/>
      <c r="R161" s="447"/>
      <c r="S161" s="447"/>
      <c r="T161" s="447"/>
      <c r="U161" s="447"/>
      <c r="V161" s="447"/>
      <c r="W161" s="448"/>
      <c r="X161" s="143"/>
      <c r="Y161" s="89"/>
      <c r="Z161" s="200"/>
      <c r="AA161" s="237"/>
      <c r="AB161" s="237"/>
      <c r="AC161" s="238"/>
      <c r="AD161" s="237"/>
      <c r="AE161" s="237"/>
      <c r="AF161" s="345"/>
    </row>
    <row r="162" spans="1:34" s="106" customFormat="1" ht="34.950000000000003" customHeight="1">
      <c r="A162" s="89"/>
      <c r="B162" s="446"/>
      <c r="C162" s="447"/>
      <c r="D162" s="447"/>
      <c r="E162" s="447"/>
      <c r="F162" s="447"/>
      <c r="G162" s="447"/>
      <c r="H162" s="447"/>
      <c r="I162" s="447"/>
      <c r="J162" s="447"/>
      <c r="K162" s="447"/>
      <c r="L162" s="447"/>
      <c r="M162" s="447"/>
      <c r="N162" s="447"/>
      <c r="O162" s="447"/>
      <c r="P162" s="447"/>
      <c r="Q162" s="447"/>
      <c r="R162" s="447"/>
      <c r="S162" s="447"/>
      <c r="T162" s="447"/>
      <c r="U162" s="447"/>
      <c r="V162" s="447"/>
      <c r="W162" s="448"/>
      <c r="X162" s="143"/>
      <c r="Y162" s="89"/>
      <c r="Z162" s="200"/>
      <c r="AA162" s="237"/>
      <c r="AB162" s="237"/>
      <c r="AC162" s="238"/>
      <c r="AD162" s="237"/>
      <c r="AE162" s="237"/>
      <c r="AF162" s="345"/>
    </row>
    <row r="163" spans="1:34" s="106" customFormat="1" ht="7.95" customHeight="1">
      <c r="A163" s="89"/>
      <c r="B163" s="449"/>
      <c r="C163" s="450"/>
      <c r="D163" s="450"/>
      <c r="E163" s="450"/>
      <c r="F163" s="450"/>
      <c r="G163" s="450"/>
      <c r="H163" s="450"/>
      <c r="I163" s="450"/>
      <c r="J163" s="450"/>
      <c r="K163" s="450"/>
      <c r="L163" s="450"/>
      <c r="M163" s="450"/>
      <c r="N163" s="450"/>
      <c r="O163" s="450"/>
      <c r="P163" s="450"/>
      <c r="Q163" s="450"/>
      <c r="R163" s="450"/>
      <c r="S163" s="450"/>
      <c r="T163" s="450"/>
      <c r="U163" s="450"/>
      <c r="V163" s="450"/>
      <c r="W163" s="451"/>
      <c r="X163" s="143"/>
      <c r="Y163" s="89"/>
      <c r="Z163" s="200"/>
      <c r="AA163" s="237"/>
      <c r="AB163" s="237"/>
      <c r="AC163" s="238"/>
      <c r="AD163" s="237"/>
      <c r="AE163" s="237"/>
      <c r="AF163" s="345"/>
    </row>
    <row r="164" spans="1:34" s="106" customFormat="1" ht="7.95" customHeight="1">
      <c r="A164" s="89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75"/>
      <c r="R164" s="143"/>
      <c r="S164" s="143"/>
      <c r="T164" s="143"/>
      <c r="U164" s="143"/>
      <c r="V164" s="143"/>
      <c r="W164" s="143"/>
      <c r="X164" s="143"/>
      <c r="Y164" s="89"/>
      <c r="Z164" s="200"/>
      <c r="AA164" s="237"/>
      <c r="AB164" s="237"/>
      <c r="AC164" s="238"/>
      <c r="AD164" s="237"/>
      <c r="AE164" s="237"/>
      <c r="AF164" s="345"/>
    </row>
    <row r="165" spans="1:34" s="106" customFormat="1" ht="34.950000000000003" customHeight="1">
      <c r="A165" s="89"/>
      <c r="B165" s="144" t="s">
        <v>129</v>
      </c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6"/>
      <c r="O165" s="147"/>
      <c r="P165" s="147"/>
      <c r="Q165" s="176"/>
      <c r="R165" s="147"/>
      <c r="S165" s="147"/>
      <c r="T165" s="147"/>
      <c r="U165" s="147"/>
      <c r="V165" s="147"/>
      <c r="W165" s="147"/>
      <c r="X165" s="145"/>
      <c r="Y165" s="145"/>
      <c r="Z165" s="200"/>
      <c r="AA165" s="237"/>
      <c r="AB165" s="237"/>
      <c r="AC165" s="238"/>
      <c r="AD165" s="237"/>
      <c r="AE165" s="237"/>
      <c r="AF165" s="345"/>
    </row>
    <row r="166" spans="1:34" s="106" customFormat="1" ht="4.95" customHeight="1">
      <c r="A166" s="89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9"/>
      <c r="O166" s="150"/>
      <c r="P166" s="150"/>
      <c r="Q166" s="177"/>
      <c r="R166" s="150"/>
      <c r="S166" s="150"/>
      <c r="T166" s="150"/>
      <c r="U166" s="150"/>
      <c r="V166" s="150"/>
      <c r="W166" s="150"/>
      <c r="X166" s="148"/>
      <c r="Y166" s="148"/>
      <c r="Z166" s="200"/>
      <c r="AA166" s="237"/>
      <c r="AB166" s="237"/>
      <c r="AC166" s="238"/>
      <c r="AD166" s="237"/>
      <c r="AE166" s="237"/>
      <c r="AF166" s="345"/>
    </row>
    <row r="167" spans="1:34" s="106" customFormat="1" ht="34.950000000000003" customHeight="1">
      <c r="A167" s="89"/>
      <c r="B167" s="433" t="s">
        <v>130</v>
      </c>
      <c r="C167" s="433"/>
      <c r="D167" s="427"/>
      <c r="E167" s="428"/>
      <c r="F167" s="428"/>
      <c r="G167" s="428"/>
      <c r="H167" s="428"/>
      <c r="I167" s="428"/>
      <c r="J167" s="428"/>
      <c r="K167" s="428"/>
      <c r="L167" s="429"/>
      <c r="M167" s="229"/>
      <c r="N167" s="229"/>
      <c r="O167" s="433" t="s">
        <v>87</v>
      </c>
      <c r="P167" s="433"/>
      <c r="Q167" s="433"/>
      <c r="R167" s="433"/>
      <c r="S167" s="427"/>
      <c r="T167" s="428"/>
      <c r="U167" s="428"/>
      <c r="V167" s="428"/>
      <c r="W167" s="429"/>
      <c r="X167" s="229"/>
      <c r="Y167" s="229"/>
      <c r="Z167" s="200"/>
      <c r="AA167" s="237"/>
      <c r="AB167" s="237"/>
      <c r="AC167" s="238"/>
      <c r="AD167" s="237"/>
      <c r="AE167" s="237"/>
      <c r="AF167" s="345"/>
    </row>
    <row r="168" spans="1:34" s="106" customFormat="1" ht="4.95" customHeight="1">
      <c r="A168" s="89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9"/>
      <c r="O168" s="150"/>
      <c r="P168" s="150"/>
      <c r="Q168" s="177"/>
      <c r="R168" s="150"/>
      <c r="S168" s="150"/>
      <c r="T168" s="150"/>
      <c r="U168" s="150"/>
      <c r="V168" s="150"/>
      <c r="W168" s="150"/>
      <c r="X168" s="148"/>
      <c r="Y168" s="148"/>
      <c r="Z168" s="200"/>
      <c r="AA168" s="237"/>
      <c r="AB168" s="237"/>
      <c r="AC168" s="238"/>
      <c r="AD168" s="237"/>
      <c r="AE168" s="237"/>
      <c r="AF168" s="345"/>
    </row>
    <row r="169" spans="1:34" s="106" customFormat="1" ht="34.950000000000003" customHeight="1">
      <c r="A169" s="89"/>
      <c r="B169" s="433" t="s">
        <v>133</v>
      </c>
      <c r="C169" s="433"/>
      <c r="D169" s="434"/>
      <c r="E169" s="435"/>
      <c r="F169" s="435"/>
      <c r="G169" s="435"/>
      <c r="H169" s="435"/>
      <c r="I169" s="435"/>
      <c r="J169" s="435"/>
      <c r="K169" s="435"/>
      <c r="L169" s="436"/>
      <c r="M169" s="145"/>
      <c r="N169" s="146"/>
      <c r="O169" s="433" t="s">
        <v>131</v>
      </c>
      <c r="P169" s="433"/>
      <c r="Q169" s="433"/>
      <c r="R169" s="433"/>
      <c r="S169" s="427"/>
      <c r="T169" s="428"/>
      <c r="U169" s="428"/>
      <c r="V169" s="428"/>
      <c r="W169" s="429"/>
      <c r="X169" s="145"/>
      <c r="Y169" s="145"/>
      <c r="Z169" s="200"/>
      <c r="AA169" s="237"/>
      <c r="AB169" s="237"/>
      <c r="AC169" s="238"/>
      <c r="AD169" s="237"/>
      <c r="AE169" s="237"/>
      <c r="AF169" s="345"/>
    </row>
    <row r="170" spans="1:34" s="106" customFormat="1" ht="4.95" customHeight="1">
      <c r="A170" s="89"/>
      <c r="B170" s="145"/>
      <c r="C170" s="145"/>
      <c r="D170" s="437"/>
      <c r="E170" s="438"/>
      <c r="F170" s="438"/>
      <c r="G170" s="438"/>
      <c r="H170" s="438"/>
      <c r="I170" s="438"/>
      <c r="J170" s="438"/>
      <c r="K170" s="438"/>
      <c r="L170" s="439"/>
      <c r="M170" s="145"/>
      <c r="N170" s="146"/>
      <c r="O170" s="151"/>
      <c r="P170" s="151"/>
      <c r="Q170" s="178"/>
      <c r="R170" s="151"/>
      <c r="S170" s="151"/>
      <c r="T170" s="151"/>
      <c r="U170" s="151"/>
      <c r="V170" s="151"/>
      <c r="W170" s="151"/>
      <c r="X170" s="145"/>
      <c r="Y170" s="145"/>
      <c r="Z170" s="200"/>
      <c r="AA170" s="237"/>
      <c r="AB170" s="237"/>
      <c r="AC170" s="238"/>
      <c r="AD170" s="237"/>
      <c r="AE170" s="237"/>
      <c r="AF170" s="345"/>
    </row>
    <row r="171" spans="1:34" s="106" customFormat="1" ht="34.950000000000003" customHeight="1">
      <c r="A171" s="89"/>
      <c r="B171" s="145"/>
      <c r="C171" s="145"/>
      <c r="D171" s="440"/>
      <c r="E171" s="441"/>
      <c r="F171" s="441"/>
      <c r="G171" s="441"/>
      <c r="H171" s="441"/>
      <c r="I171" s="441"/>
      <c r="J171" s="441"/>
      <c r="K171" s="441"/>
      <c r="L171" s="442"/>
      <c r="M171" s="148"/>
      <c r="N171" s="152"/>
      <c r="O171" s="433" t="s">
        <v>132</v>
      </c>
      <c r="P171" s="433"/>
      <c r="Q171" s="433"/>
      <c r="R171" s="433"/>
      <c r="S171" s="427"/>
      <c r="T171" s="428"/>
      <c r="U171" s="428"/>
      <c r="V171" s="428"/>
      <c r="W171" s="429"/>
      <c r="X171" s="148"/>
      <c r="Y171" s="148"/>
      <c r="Z171" s="200"/>
      <c r="AA171" s="237"/>
      <c r="AB171" s="237"/>
      <c r="AC171" s="238"/>
      <c r="AD171" s="237"/>
      <c r="AE171" s="237"/>
      <c r="AF171" s="345"/>
    </row>
    <row r="172" spans="1:34" ht="7.95" customHeight="1">
      <c r="A172" s="87"/>
      <c r="B172" s="145"/>
      <c r="C172" s="145"/>
      <c r="D172" s="230"/>
      <c r="E172" s="230"/>
      <c r="F172" s="230"/>
      <c r="G172" s="230"/>
      <c r="H172" s="230"/>
      <c r="I172" s="230"/>
      <c r="J172" s="230"/>
      <c r="K172" s="230"/>
      <c r="L172" s="230"/>
      <c r="M172" s="145"/>
      <c r="N172" s="146"/>
      <c r="O172" s="147"/>
      <c r="P172" s="430"/>
      <c r="Q172" s="430"/>
      <c r="R172" s="430"/>
      <c r="S172" s="430"/>
      <c r="T172" s="430"/>
      <c r="U172" s="430"/>
      <c r="V172" s="430"/>
      <c r="W172" s="430"/>
      <c r="X172" s="430"/>
      <c r="Y172" s="430"/>
    </row>
    <row r="173" spans="1:34" ht="15" customHeight="1">
      <c r="A173" s="87"/>
      <c r="B173" s="88"/>
      <c r="C173" s="87"/>
      <c r="D173" s="431"/>
      <c r="E173" s="431"/>
      <c r="F173" s="431"/>
      <c r="G173" s="363"/>
      <c r="H173" s="363"/>
      <c r="I173" s="77"/>
      <c r="J173" s="431"/>
      <c r="K173" s="431"/>
      <c r="L173" s="431"/>
      <c r="M173" s="431"/>
      <c r="N173" s="431"/>
      <c r="O173" s="431"/>
      <c r="P173" s="128"/>
      <c r="Q173" s="179"/>
      <c r="R173" s="87"/>
      <c r="S173" s="75"/>
      <c r="T173" s="133"/>
      <c r="U173" s="75"/>
      <c r="V173" s="87"/>
      <c r="W173" s="87"/>
      <c r="X173" s="87"/>
      <c r="Y173" s="87"/>
    </row>
    <row r="174" spans="1:34" s="92" customFormat="1" ht="15" customHeight="1">
      <c r="A174" s="86"/>
      <c r="B174" s="104"/>
      <c r="C174" s="86"/>
      <c r="D174" s="86"/>
      <c r="E174" s="86"/>
      <c r="F174" s="86"/>
      <c r="G174" s="86"/>
      <c r="H174" s="86"/>
      <c r="I174" s="86"/>
      <c r="J174" s="83"/>
      <c r="K174" s="84"/>
      <c r="L174" s="84"/>
      <c r="M174" s="84"/>
      <c r="N174" s="86"/>
      <c r="O174" s="86"/>
      <c r="P174" s="135"/>
      <c r="Q174" s="180"/>
      <c r="R174" s="86"/>
      <c r="S174" s="85"/>
      <c r="T174" s="137"/>
      <c r="U174" s="85"/>
      <c r="V174" s="86"/>
      <c r="W174" s="86"/>
      <c r="X174" s="222" t="s">
        <v>191</v>
      </c>
      <c r="Y174" s="86"/>
      <c r="Z174" s="2"/>
      <c r="AA174" s="240"/>
      <c r="AB174" s="240"/>
      <c r="AC174" s="241"/>
      <c r="AD174" s="240"/>
      <c r="AE174" s="240"/>
      <c r="AF174" s="346"/>
      <c r="AG174" s="194"/>
      <c r="AH174" s="194"/>
    </row>
    <row r="175" spans="1:34" ht="15" customHeight="1">
      <c r="A175" s="87"/>
      <c r="B175" s="88"/>
      <c r="C175" s="87"/>
      <c r="D175" s="87"/>
      <c r="E175" s="87"/>
      <c r="F175" s="87"/>
      <c r="G175" s="87"/>
      <c r="H175" s="87"/>
      <c r="I175" s="87"/>
      <c r="J175" s="24"/>
      <c r="K175" s="89"/>
      <c r="L175" s="89"/>
      <c r="M175" s="87"/>
      <c r="N175" s="87"/>
      <c r="O175" s="87"/>
      <c r="P175" s="126"/>
      <c r="Q175" s="169"/>
      <c r="R175" s="87"/>
      <c r="S175" s="87"/>
      <c r="T175" s="126"/>
      <c r="U175" s="87"/>
      <c r="V175" s="87"/>
      <c r="W175" s="87"/>
      <c r="X175" s="87"/>
      <c r="Y175" s="87"/>
    </row>
  </sheetData>
  <sheetProtection algorithmName="SHA-512" hashValue="LaqZl/NbHLVCO8IbuqPlp3j/m7I5zGmcAoKJ/DLUolGqkASbWkKdTC2ZRR3UO8jBbXfN644P3lhknNbt8UJR1Q==" saltValue="JRlxzAaI4MdQ1KT1kPofnA==" spinCount="100000" sheet="1" objects="1" scenarios="1" selectLockedCells="1"/>
  <mergeCells count="480">
    <mergeCell ref="B2:X2"/>
    <mergeCell ref="B6:C6"/>
    <mergeCell ref="D6:F6"/>
    <mergeCell ref="J6:N6"/>
    <mergeCell ref="O6:S6"/>
    <mergeCell ref="B7:C7"/>
    <mergeCell ref="D7:F7"/>
    <mergeCell ref="J7:N7"/>
    <mergeCell ref="O7:S7"/>
    <mergeCell ref="V6:X8"/>
    <mergeCell ref="J13:N13"/>
    <mergeCell ref="O13:S13"/>
    <mergeCell ref="B14:D14"/>
    <mergeCell ref="E14:F14"/>
    <mergeCell ref="J14:N14"/>
    <mergeCell ref="O14:S14"/>
    <mergeCell ref="B8:C8"/>
    <mergeCell ref="D8:F8"/>
    <mergeCell ref="J8:N8"/>
    <mergeCell ref="O8:S8"/>
    <mergeCell ref="J11:S11"/>
    <mergeCell ref="B12:D12"/>
    <mergeCell ref="B9:C9"/>
    <mergeCell ref="V17:X19"/>
    <mergeCell ref="AA17:AA19"/>
    <mergeCell ref="AD17:AD19"/>
    <mergeCell ref="N18:N19"/>
    <mergeCell ref="R18:R19"/>
    <mergeCell ref="C21:F21"/>
    <mergeCell ref="B15:D15"/>
    <mergeCell ref="E15:F15"/>
    <mergeCell ref="J15:N15"/>
    <mergeCell ref="O15:S15"/>
    <mergeCell ref="B17:F19"/>
    <mergeCell ref="J17:J19"/>
    <mergeCell ref="K17:K19"/>
    <mergeCell ref="L17:L19"/>
    <mergeCell ref="N17:O17"/>
    <mergeCell ref="R17:S17"/>
    <mergeCell ref="B32:B38"/>
    <mergeCell ref="C32:F32"/>
    <mergeCell ref="V32:X32"/>
    <mergeCell ref="C33:F33"/>
    <mergeCell ref="V33:X33"/>
    <mergeCell ref="C34:F34"/>
    <mergeCell ref="V34:X34"/>
    <mergeCell ref="V26:X26"/>
    <mergeCell ref="C27:F27"/>
    <mergeCell ref="V27:X27"/>
    <mergeCell ref="C28:F28"/>
    <mergeCell ref="V28:X28"/>
    <mergeCell ref="C29:F29"/>
    <mergeCell ref="V29:X29"/>
    <mergeCell ref="B22:B30"/>
    <mergeCell ref="C22:F22"/>
    <mergeCell ref="V22:X22"/>
    <mergeCell ref="C23:F23"/>
    <mergeCell ref="V23:X23"/>
    <mergeCell ref="C24:F24"/>
    <mergeCell ref="V24:X24"/>
    <mergeCell ref="C25:F25"/>
    <mergeCell ref="V25:X25"/>
    <mergeCell ref="C26:F26"/>
    <mergeCell ref="C36:F36"/>
    <mergeCell ref="V36:X36"/>
    <mergeCell ref="C37:F37"/>
    <mergeCell ref="V37:X37"/>
    <mergeCell ref="C38:F38"/>
    <mergeCell ref="V38:X38"/>
    <mergeCell ref="C30:F30"/>
    <mergeCell ref="V30:X30"/>
    <mergeCell ref="C31:F31"/>
    <mergeCell ref="C35:F35"/>
    <mergeCell ref="V35:X35"/>
    <mergeCell ref="C39:F39"/>
    <mergeCell ref="B40:B44"/>
    <mergeCell ref="C40:F40"/>
    <mergeCell ref="V40:X40"/>
    <mergeCell ref="C41:F41"/>
    <mergeCell ref="V41:X41"/>
    <mergeCell ref="C42:F42"/>
    <mergeCell ref="V42:X42"/>
    <mergeCell ref="C43:F43"/>
    <mergeCell ref="V43:X43"/>
    <mergeCell ref="C48:F48"/>
    <mergeCell ref="V48:X48"/>
    <mergeCell ref="C49:F49"/>
    <mergeCell ref="C50:F50"/>
    <mergeCell ref="V50:X50"/>
    <mergeCell ref="C51:F51"/>
    <mergeCell ref="C44:F44"/>
    <mergeCell ref="V44:X44"/>
    <mergeCell ref="C45:F45"/>
    <mergeCell ref="C46:F46"/>
    <mergeCell ref="V46:X46"/>
    <mergeCell ref="C47:F47"/>
    <mergeCell ref="C57:F57"/>
    <mergeCell ref="C58:F58"/>
    <mergeCell ref="V58:X58"/>
    <mergeCell ref="C59:F59"/>
    <mergeCell ref="C52:F52"/>
    <mergeCell ref="V52:X52"/>
    <mergeCell ref="C53:F53"/>
    <mergeCell ref="B60:B63"/>
    <mergeCell ref="C60:F60"/>
    <mergeCell ref="V60:X60"/>
    <mergeCell ref="C61:F61"/>
    <mergeCell ref="V61:X61"/>
    <mergeCell ref="C62:F62"/>
    <mergeCell ref="V62:X62"/>
    <mergeCell ref="C63:F63"/>
    <mergeCell ref="V63:X63"/>
    <mergeCell ref="B54:B56"/>
    <mergeCell ref="C54:F54"/>
    <mergeCell ref="V54:X54"/>
    <mergeCell ref="C55:F55"/>
    <mergeCell ref="V55:X55"/>
    <mergeCell ref="C56:F56"/>
    <mergeCell ref="V56:X56"/>
    <mergeCell ref="B72:J72"/>
    <mergeCell ref="C73:J73"/>
    <mergeCell ref="C74:J74"/>
    <mergeCell ref="C75:J75"/>
    <mergeCell ref="C76:J76"/>
    <mergeCell ref="C77:J77"/>
    <mergeCell ref="V65:X65"/>
    <mergeCell ref="B68:J68"/>
    <mergeCell ref="B69:J69"/>
    <mergeCell ref="B70:J70"/>
    <mergeCell ref="B71:J71"/>
    <mergeCell ref="B65:J66"/>
    <mergeCell ref="S171:W171"/>
    <mergeCell ref="P172:Y172"/>
    <mergeCell ref="D173:F173"/>
    <mergeCell ref="J173:O173"/>
    <mergeCell ref="B79:X79"/>
    <mergeCell ref="B167:C167"/>
    <mergeCell ref="D167:L167"/>
    <mergeCell ref="O167:R167"/>
    <mergeCell ref="S167:W167"/>
    <mergeCell ref="B169:C169"/>
    <mergeCell ref="D169:L171"/>
    <mergeCell ref="O169:R169"/>
    <mergeCell ref="S169:W169"/>
    <mergeCell ref="O171:R171"/>
    <mergeCell ref="B159:W163"/>
    <mergeCell ref="T85:U85"/>
    <mergeCell ref="V85:W85"/>
    <mergeCell ref="T90:U90"/>
    <mergeCell ref="V90:W90"/>
    <mergeCell ref="B102:C102"/>
    <mergeCell ref="D102:F102"/>
    <mergeCell ref="I102:J102"/>
    <mergeCell ref="B95:Y95"/>
    <mergeCell ref="B96:Y96"/>
    <mergeCell ref="B97:Y97"/>
    <mergeCell ref="I98:W98"/>
    <mergeCell ref="B100:C101"/>
    <mergeCell ref="D100:F101"/>
    <mergeCell ref="I100:J101"/>
    <mergeCell ref="K100:K101"/>
    <mergeCell ref="L100:O100"/>
    <mergeCell ref="P100:S100"/>
    <mergeCell ref="T100:U101"/>
    <mergeCell ref="V100:W101"/>
    <mergeCell ref="X100:Y101"/>
    <mergeCell ref="T102:U102"/>
    <mergeCell ref="V102:W102"/>
    <mergeCell ref="X102:Y102"/>
    <mergeCell ref="B103:C103"/>
    <mergeCell ref="D103:F103"/>
    <mergeCell ref="I103:J103"/>
    <mergeCell ref="T103:U103"/>
    <mergeCell ref="V103:W103"/>
    <mergeCell ref="X103:Y103"/>
    <mergeCell ref="B104:C104"/>
    <mergeCell ref="D104:F104"/>
    <mergeCell ref="I104:J104"/>
    <mergeCell ref="T104:U104"/>
    <mergeCell ref="V104:W104"/>
    <mergeCell ref="X104:Y104"/>
    <mergeCell ref="B105:C105"/>
    <mergeCell ref="D105:F105"/>
    <mergeCell ref="I105:J105"/>
    <mergeCell ref="T105:U105"/>
    <mergeCell ref="V105:W105"/>
    <mergeCell ref="X105:Y105"/>
    <mergeCell ref="B106:C106"/>
    <mergeCell ref="D106:F106"/>
    <mergeCell ref="I106:J106"/>
    <mergeCell ref="T106:U106"/>
    <mergeCell ref="V106:W106"/>
    <mergeCell ref="X106:Y106"/>
    <mergeCell ref="B107:C107"/>
    <mergeCell ref="D107:F107"/>
    <mergeCell ref="I107:J107"/>
    <mergeCell ref="T107:U107"/>
    <mergeCell ref="V107:W107"/>
    <mergeCell ref="X107:Y107"/>
    <mergeCell ref="B108:C108"/>
    <mergeCell ref="D108:F108"/>
    <mergeCell ref="I108:J108"/>
    <mergeCell ref="T108:U108"/>
    <mergeCell ref="V108:W108"/>
    <mergeCell ref="X108:Y108"/>
    <mergeCell ref="B109:C109"/>
    <mergeCell ref="D109:F109"/>
    <mergeCell ref="I109:J109"/>
    <mergeCell ref="T109:U109"/>
    <mergeCell ref="V109:W109"/>
    <mergeCell ref="X109:Y109"/>
    <mergeCell ref="B110:C110"/>
    <mergeCell ref="D110:F110"/>
    <mergeCell ref="I110:J110"/>
    <mergeCell ref="T110:U110"/>
    <mergeCell ref="V110:W110"/>
    <mergeCell ref="X110:Y110"/>
    <mergeCell ref="B111:C111"/>
    <mergeCell ref="D111:F111"/>
    <mergeCell ref="I111:J111"/>
    <mergeCell ref="T111:U111"/>
    <mergeCell ref="V111:W111"/>
    <mergeCell ref="X111:Y111"/>
    <mergeCell ref="B112:C112"/>
    <mergeCell ref="D112:F112"/>
    <mergeCell ref="I112:J112"/>
    <mergeCell ref="T112:U112"/>
    <mergeCell ref="V112:W112"/>
    <mergeCell ref="X112:Y112"/>
    <mergeCell ref="B113:C113"/>
    <mergeCell ref="D113:F113"/>
    <mergeCell ref="I113:J113"/>
    <mergeCell ref="T113:U113"/>
    <mergeCell ref="V113:W113"/>
    <mergeCell ref="X113:Y113"/>
    <mergeCell ref="B114:C114"/>
    <mergeCell ref="D114:F114"/>
    <mergeCell ref="I114:J114"/>
    <mergeCell ref="T114:U114"/>
    <mergeCell ref="V114:W114"/>
    <mergeCell ref="X114:Y114"/>
    <mergeCell ref="B115:C115"/>
    <mergeCell ref="D115:F115"/>
    <mergeCell ref="I115:J115"/>
    <mergeCell ref="T115:U115"/>
    <mergeCell ref="V115:W115"/>
    <mergeCell ref="X115:Y115"/>
    <mergeCell ref="B116:C116"/>
    <mergeCell ref="D116:F116"/>
    <mergeCell ref="I116:J116"/>
    <mergeCell ref="T116:U116"/>
    <mergeCell ref="V116:W116"/>
    <mergeCell ref="X116:Y116"/>
    <mergeCell ref="B117:C117"/>
    <mergeCell ref="D117:F117"/>
    <mergeCell ref="I117:J117"/>
    <mergeCell ref="T117:U117"/>
    <mergeCell ref="V117:W117"/>
    <mergeCell ref="X117:Y117"/>
    <mergeCell ref="B118:C118"/>
    <mergeCell ref="D118:F118"/>
    <mergeCell ref="I118:J118"/>
    <mergeCell ref="T118:U118"/>
    <mergeCell ref="V118:W118"/>
    <mergeCell ref="X118:Y118"/>
    <mergeCell ref="B119:C119"/>
    <mergeCell ref="D119:F119"/>
    <mergeCell ref="I119:J119"/>
    <mergeCell ref="T119:U119"/>
    <mergeCell ref="V119:W119"/>
    <mergeCell ref="X119:Y119"/>
    <mergeCell ref="B120:C120"/>
    <mergeCell ref="D120:F120"/>
    <mergeCell ref="I120:J120"/>
    <mergeCell ref="T120:U120"/>
    <mergeCell ref="V120:W120"/>
    <mergeCell ref="X120:Y120"/>
    <mergeCell ref="B121:C121"/>
    <mergeCell ref="D121:F121"/>
    <mergeCell ref="I121:J121"/>
    <mergeCell ref="T121:U121"/>
    <mergeCell ref="V121:W121"/>
    <mergeCell ref="X121:Y121"/>
    <mergeCell ref="B122:C122"/>
    <mergeCell ref="D122:F122"/>
    <mergeCell ref="I122:J122"/>
    <mergeCell ref="T122:U122"/>
    <mergeCell ref="V122:W122"/>
    <mergeCell ref="X122:Y122"/>
    <mergeCell ref="B123:C123"/>
    <mergeCell ref="D123:F123"/>
    <mergeCell ref="I123:J123"/>
    <mergeCell ref="T123:U123"/>
    <mergeCell ref="V123:W123"/>
    <mergeCell ref="X123:Y123"/>
    <mergeCell ref="B124:C124"/>
    <mergeCell ref="D124:F124"/>
    <mergeCell ref="I124:J124"/>
    <mergeCell ref="T124:U124"/>
    <mergeCell ref="V124:W124"/>
    <mergeCell ref="X124:Y124"/>
    <mergeCell ref="B125:C125"/>
    <mergeCell ref="D125:F125"/>
    <mergeCell ref="I125:J125"/>
    <mergeCell ref="T125:U125"/>
    <mergeCell ref="V125:W125"/>
    <mergeCell ref="X125:Y125"/>
    <mergeCell ref="B126:C126"/>
    <mergeCell ref="D126:F126"/>
    <mergeCell ref="I126:J126"/>
    <mergeCell ref="T126:U126"/>
    <mergeCell ref="V126:W126"/>
    <mergeCell ref="X126:Y126"/>
    <mergeCell ref="B127:C127"/>
    <mergeCell ref="D127:F127"/>
    <mergeCell ref="I127:J127"/>
    <mergeCell ref="T127:U127"/>
    <mergeCell ref="V127:W127"/>
    <mergeCell ref="X127:Y127"/>
    <mergeCell ref="B128:C128"/>
    <mergeCell ref="D128:F128"/>
    <mergeCell ref="I128:J128"/>
    <mergeCell ref="T128:U128"/>
    <mergeCell ref="V128:W128"/>
    <mergeCell ref="X128:Y128"/>
    <mergeCell ref="B129:C129"/>
    <mergeCell ref="D129:F129"/>
    <mergeCell ref="I129:J129"/>
    <mergeCell ref="T129:U129"/>
    <mergeCell ref="V129:W129"/>
    <mergeCell ref="X129:Y129"/>
    <mergeCell ref="B130:C130"/>
    <mergeCell ref="D130:F130"/>
    <mergeCell ref="I130:J130"/>
    <mergeCell ref="T130:U130"/>
    <mergeCell ref="V130:W130"/>
    <mergeCell ref="X130:Y130"/>
    <mergeCell ref="B131:C131"/>
    <mergeCell ref="D131:F131"/>
    <mergeCell ref="I131:J131"/>
    <mergeCell ref="T131:U131"/>
    <mergeCell ref="V131:W131"/>
    <mergeCell ref="X131:Y131"/>
    <mergeCell ref="B132:C132"/>
    <mergeCell ref="D132:F132"/>
    <mergeCell ref="I132:J132"/>
    <mergeCell ref="T132:U132"/>
    <mergeCell ref="V132:W132"/>
    <mergeCell ref="X132:Y132"/>
    <mergeCell ref="B133:C133"/>
    <mergeCell ref="D133:F133"/>
    <mergeCell ref="I133:J133"/>
    <mergeCell ref="T133:U133"/>
    <mergeCell ref="V133:W133"/>
    <mergeCell ref="X133:Y133"/>
    <mergeCell ref="B134:C134"/>
    <mergeCell ref="D134:F134"/>
    <mergeCell ref="I134:J134"/>
    <mergeCell ref="T134:U134"/>
    <mergeCell ref="V134:W134"/>
    <mergeCell ref="X134:Y134"/>
    <mergeCell ref="B135:C135"/>
    <mergeCell ref="D135:F135"/>
    <mergeCell ref="I135:J135"/>
    <mergeCell ref="T135:U135"/>
    <mergeCell ref="V135:W135"/>
    <mergeCell ref="X135:Y135"/>
    <mergeCell ref="B136:C136"/>
    <mergeCell ref="D136:F136"/>
    <mergeCell ref="I136:J136"/>
    <mergeCell ref="T136:U136"/>
    <mergeCell ref="V136:W136"/>
    <mergeCell ref="X136:Y136"/>
    <mergeCell ref="B137:C137"/>
    <mergeCell ref="D137:F137"/>
    <mergeCell ref="I137:J137"/>
    <mergeCell ref="T137:U137"/>
    <mergeCell ref="V137:W137"/>
    <mergeCell ref="X137:Y137"/>
    <mergeCell ref="V140:W140"/>
    <mergeCell ref="X140:Y140"/>
    <mergeCell ref="B141:C141"/>
    <mergeCell ref="D141:F141"/>
    <mergeCell ref="I141:J141"/>
    <mergeCell ref="T141:U141"/>
    <mergeCell ref="V141:W141"/>
    <mergeCell ref="X141:Y141"/>
    <mergeCell ref="B138:C138"/>
    <mergeCell ref="D138:F138"/>
    <mergeCell ref="I138:J138"/>
    <mergeCell ref="T138:U138"/>
    <mergeCell ref="V138:W138"/>
    <mergeCell ref="X138:Y138"/>
    <mergeCell ref="B139:C139"/>
    <mergeCell ref="D139:F139"/>
    <mergeCell ref="I139:J139"/>
    <mergeCell ref="T139:U139"/>
    <mergeCell ref="V139:W139"/>
    <mergeCell ref="X139:Y139"/>
    <mergeCell ref="X144:Y144"/>
    <mergeCell ref="B145:C145"/>
    <mergeCell ref="D145:F145"/>
    <mergeCell ref="I145:J145"/>
    <mergeCell ref="T145:U145"/>
    <mergeCell ref="V145:W145"/>
    <mergeCell ref="X145:Y145"/>
    <mergeCell ref="B142:C142"/>
    <mergeCell ref="D142:F142"/>
    <mergeCell ref="I142:J142"/>
    <mergeCell ref="T142:U142"/>
    <mergeCell ref="V142:W142"/>
    <mergeCell ref="X142:Y142"/>
    <mergeCell ref="B143:C143"/>
    <mergeCell ref="D143:F143"/>
    <mergeCell ref="I143:J143"/>
    <mergeCell ref="T143:U143"/>
    <mergeCell ref="V143:W143"/>
    <mergeCell ref="X143:Y143"/>
    <mergeCell ref="X148:Y148"/>
    <mergeCell ref="B149:C149"/>
    <mergeCell ref="D149:F149"/>
    <mergeCell ref="I149:J149"/>
    <mergeCell ref="T149:U149"/>
    <mergeCell ref="V149:W149"/>
    <mergeCell ref="X149:Y149"/>
    <mergeCell ref="B146:C146"/>
    <mergeCell ref="D146:F146"/>
    <mergeCell ref="I146:J146"/>
    <mergeCell ref="T146:U146"/>
    <mergeCell ref="V146:W146"/>
    <mergeCell ref="X146:Y146"/>
    <mergeCell ref="B147:C147"/>
    <mergeCell ref="D147:F147"/>
    <mergeCell ref="I147:J147"/>
    <mergeCell ref="T147:U147"/>
    <mergeCell ref="V147:W147"/>
    <mergeCell ref="X147:Y147"/>
    <mergeCell ref="X152:Y152"/>
    <mergeCell ref="X153:Y153"/>
    <mergeCell ref="X154:Y154"/>
    <mergeCell ref="X155:Y155"/>
    <mergeCell ref="S153:W153"/>
    <mergeCell ref="Q154:W154"/>
    <mergeCell ref="N155:W155"/>
    <mergeCell ref="B150:C150"/>
    <mergeCell ref="D150:F150"/>
    <mergeCell ref="I150:J150"/>
    <mergeCell ref="T150:U150"/>
    <mergeCell ref="V150:W150"/>
    <mergeCell ref="X150:Y150"/>
    <mergeCell ref="B151:C151"/>
    <mergeCell ref="D151:F151"/>
    <mergeCell ref="T151:U151"/>
    <mergeCell ref="V151:W151"/>
    <mergeCell ref="X151:Y151"/>
    <mergeCell ref="I151:J151"/>
    <mergeCell ref="B157:C157"/>
    <mergeCell ref="B89:L89"/>
    <mergeCell ref="B90:L90"/>
    <mergeCell ref="B91:L91"/>
    <mergeCell ref="B85:L85"/>
    <mergeCell ref="B84:L84"/>
    <mergeCell ref="B86:W86"/>
    <mergeCell ref="F152:J152"/>
    <mergeCell ref="T152:U152"/>
    <mergeCell ref="V152:W152"/>
    <mergeCell ref="B148:C148"/>
    <mergeCell ref="D148:F148"/>
    <mergeCell ref="I148:J148"/>
    <mergeCell ref="T148:U148"/>
    <mergeCell ref="V148:W148"/>
    <mergeCell ref="B144:C144"/>
    <mergeCell ref="D144:F144"/>
    <mergeCell ref="I144:J144"/>
    <mergeCell ref="T144:U144"/>
    <mergeCell ref="V144:W144"/>
    <mergeCell ref="B140:C140"/>
    <mergeCell ref="D140:F140"/>
    <mergeCell ref="I140:J140"/>
    <mergeCell ref="T140:U140"/>
  </mergeCells>
  <conditionalFormatting sqref="O22">
    <cfRule type="expression" dxfId="239" priority="90" stopIfTrue="1">
      <formula>$AB$22="No"</formula>
    </cfRule>
    <cfRule type="expression" dxfId="238" priority="78" stopIfTrue="1">
      <formula>$AB$22="Yes"</formula>
    </cfRule>
  </conditionalFormatting>
  <conditionalFormatting sqref="O23">
    <cfRule type="expression" dxfId="237" priority="88" stopIfTrue="1">
      <formula>$AB$23="No"</formula>
    </cfRule>
    <cfRule type="expression" dxfId="236" priority="77" stopIfTrue="1">
      <formula>$AB$23="Yes"</formula>
    </cfRule>
  </conditionalFormatting>
  <conditionalFormatting sqref="O24">
    <cfRule type="expression" dxfId="235" priority="76">
      <formula>$AB$24="No"</formula>
    </cfRule>
    <cfRule type="expression" dxfId="234" priority="75">
      <formula>$AB$24="Yes"</formula>
    </cfRule>
  </conditionalFormatting>
  <conditionalFormatting sqref="O25">
    <cfRule type="expression" dxfId="233" priority="43">
      <formula>$AB$25="No"</formula>
    </cfRule>
    <cfRule type="expression" dxfId="232" priority="44">
      <formula>$AB$25="Yes"</formula>
    </cfRule>
  </conditionalFormatting>
  <conditionalFormatting sqref="O26">
    <cfRule type="expression" dxfId="231" priority="41">
      <formula>$AB$26="No"</formula>
    </cfRule>
    <cfRule type="expression" dxfId="230" priority="42">
      <formula>$AB$26="Yes"</formula>
    </cfRule>
  </conditionalFormatting>
  <conditionalFormatting sqref="O27">
    <cfRule type="expression" dxfId="229" priority="87">
      <formula>$AB$27="No"</formula>
    </cfRule>
    <cfRule type="expression" dxfId="228" priority="202">
      <formula>$AB$27="Yes"</formula>
    </cfRule>
  </conditionalFormatting>
  <conditionalFormatting sqref="O28">
    <cfRule type="expression" dxfId="227" priority="86" stopIfTrue="1">
      <formula>$AB$28="No"</formula>
    </cfRule>
    <cfRule type="expression" dxfId="226" priority="201" stopIfTrue="1">
      <formula>$AB$28="Yes"</formula>
    </cfRule>
  </conditionalFormatting>
  <conditionalFormatting sqref="O29">
    <cfRule type="expression" dxfId="225" priority="200">
      <formula>$AB$29="Yes"</formula>
    </cfRule>
    <cfRule type="expression" dxfId="224" priority="85" stopIfTrue="1">
      <formula>$AB$29="No"</formula>
    </cfRule>
  </conditionalFormatting>
  <conditionalFormatting sqref="O30">
    <cfRule type="expression" dxfId="223" priority="199" stopIfTrue="1">
      <formula>$AB$30="Yes"</formula>
    </cfRule>
    <cfRule type="expression" dxfId="222" priority="84" stopIfTrue="1">
      <formula>$AB$30="No"</formula>
    </cfRule>
  </conditionalFormatting>
  <conditionalFormatting sqref="O32">
    <cfRule type="expression" dxfId="221" priority="192" stopIfTrue="1">
      <formula>$AB$32="No"</formula>
    </cfRule>
    <cfRule type="expression" dxfId="220" priority="191" stopIfTrue="1">
      <formula>$AB$32="Yes"</formula>
    </cfRule>
  </conditionalFormatting>
  <conditionalFormatting sqref="O33">
    <cfRule type="expression" dxfId="219" priority="190" stopIfTrue="1">
      <formula>$AB$33="Yes"</formula>
    </cfRule>
    <cfRule type="expression" dxfId="218" priority="189" stopIfTrue="1">
      <formula>$AB$33="No"</formula>
    </cfRule>
  </conditionalFormatting>
  <conditionalFormatting sqref="O34:O35">
    <cfRule type="expression" dxfId="217" priority="187" stopIfTrue="1">
      <formula>$AB$34="No"</formula>
    </cfRule>
    <cfRule type="expression" dxfId="216" priority="188" stopIfTrue="1">
      <formula>$AB$34="Yes"</formula>
    </cfRule>
  </conditionalFormatting>
  <conditionalFormatting sqref="O36">
    <cfRule type="expression" dxfId="215" priority="186" stopIfTrue="1">
      <formula>$AB$36="Yes"</formula>
    </cfRule>
    <cfRule type="expression" dxfId="214" priority="185" stopIfTrue="1">
      <formula>$AB$36="No"</formula>
    </cfRule>
  </conditionalFormatting>
  <conditionalFormatting sqref="O37">
    <cfRule type="expression" dxfId="213" priority="184">
      <formula>$AB$37="Yes"</formula>
    </cfRule>
    <cfRule type="expression" dxfId="212" priority="183">
      <formula>$AB$37="No"</formula>
    </cfRule>
  </conditionalFormatting>
  <conditionalFormatting sqref="O38">
    <cfRule type="expression" dxfId="211" priority="181">
      <formula>$AB$38="No"</formula>
    </cfRule>
    <cfRule type="expression" dxfId="210" priority="182">
      <formula>$AB$38="Yes"</formula>
    </cfRule>
  </conditionalFormatting>
  <conditionalFormatting sqref="O40">
    <cfRule type="expression" dxfId="209" priority="168" stopIfTrue="1">
      <formula>$AB$40="Yes"</formula>
    </cfRule>
    <cfRule type="expression" dxfId="208" priority="167" stopIfTrue="1">
      <formula>$AB$40="No"</formula>
    </cfRule>
  </conditionalFormatting>
  <conditionalFormatting sqref="O41">
    <cfRule type="expression" dxfId="207" priority="165" stopIfTrue="1">
      <formula>$AB$41="No"</formula>
    </cfRule>
    <cfRule type="expression" dxfId="206" priority="166" stopIfTrue="1">
      <formula>$AB$41="Yes"</formula>
    </cfRule>
  </conditionalFormatting>
  <conditionalFormatting sqref="O42">
    <cfRule type="expression" dxfId="205" priority="164" stopIfTrue="1">
      <formula>$AB$42="Yes"</formula>
    </cfRule>
    <cfRule type="expression" dxfId="204" priority="163" stopIfTrue="1">
      <formula>$AB$42="No"</formula>
    </cfRule>
  </conditionalFormatting>
  <conditionalFormatting sqref="O43">
    <cfRule type="expression" dxfId="203" priority="162" stopIfTrue="1">
      <formula>$AB$43="Yes"</formula>
    </cfRule>
    <cfRule type="expression" dxfId="202" priority="161" stopIfTrue="1">
      <formula>$AB$43="No"</formula>
    </cfRule>
  </conditionalFormatting>
  <conditionalFormatting sqref="O44">
    <cfRule type="expression" dxfId="201" priority="160" stopIfTrue="1">
      <formula>$AB$44="Yes"</formula>
    </cfRule>
    <cfRule type="expression" dxfId="200" priority="159" stopIfTrue="1">
      <formula>$AB$44="No"</formula>
    </cfRule>
  </conditionalFormatting>
  <conditionalFormatting sqref="O46">
    <cfRule type="expression" dxfId="199" priority="148" stopIfTrue="1">
      <formula>$AB$46="Yes"</formula>
    </cfRule>
    <cfRule type="expression" dxfId="198" priority="147" stopIfTrue="1">
      <formula>$AB$46="No"</formula>
    </cfRule>
  </conditionalFormatting>
  <conditionalFormatting sqref="O48">
    <cfRule type="expression" dxfId="197" priority="144" stopIfTrue="1">
      <formula>$AB$48="Yes"</formula>
    </cfRule>
    <cfRule type="expression" dxfId="196" priority="143" stopIfTrue="1">
      <formula>$AB$48="No"</formula>
    </cfRule>
  </conditionalFormatting>
  <conditionalFormatting sqref="O50">
    <cfRule type="expression" dxfId="195" priority="137" stopIfTrue="1">
      <formula>$AB$50="No"</formula>
    </cfRule>
    <cfRule type="expression" dxfId="194" priority="138" stopIfTrue="1">
      <formula>$AB$50="Yes"</formula>
    </cfRule>
  </conditionalFormatting>
  <conditionalFormatting sqref="O52">
    <cfRule type="expression" dxfId="193" priority="70" stopIfTrue="1">
      <formula>$AB$52&lt;=1</formula>
    </cfRule>
    <cfRule type="expression" dxfId="192" priority="72" stopIfTrue="1">
      <formula>$AB$52=3</formula>
    </cfRule>
    <cfRule type="expression" dxfId="191" priority="135" stopIfTrue="1">
      <formula>$AB$52=4</formula>
    </cfRule>
    <cfRule type="expression" dxfId="190" priority="71" stopIfTrue="1">
      <formula>$AB$52=2</formula>
    </cfRule>
    <cfRule type="expression" dxfId="189" priority="136" stopIfTrue="1">
      <formula>$AB$52=5</formula>
    </cfRule>
  </conditionalFormatting>
  <conditionalFormatting sqref="O54">
    <cfRule type="expression" dxfId="188" priority="63" stopIfTrue="1">
      <formula>$AB$54="No"</formula>
    </cfRule>
    <cfRule type="expression" dxfId="187" priority="64" stopIfTrue="1">
      <formula>$AB$54="Yes"</formula>
    </cfRule>
  </conditionalFormatting>
  <conditionalFormatting sqref="O55">
    <cfRule type="expression" dxfId="186" priority="62" stopIfTrue="1">
      <formula>$AB$55="Yes"</formula>
    </cfRule>
    <cfRule type="expression" dxfId="185" priority="61" stopIfTrue="1">
      <formula>$AB$55="No"</formula>
    </cfRule>
  </conditionalFormatting>
  <conditionalFormatting sqref="O56">
    <cfRule type="expression" dxfId="184" priority="60" stopIfTrue="1">
      <formula>$AB$56="Yes"</formula>
    </cfRule>
    <cfRule type="expression" dxfId="183" priority="59" stopIfTrue="1">
      <formula>$AB$56="No"</formula>
    </cfRule>
  </conditionalFormatting>
  <conditionalFormatting sqref="O58">
    <cfRule type="expression" dxfId="182" priority="48" stopIfTrue="1">
      <formula>$AB$58="Yes"</formula>
    </cfRule>
    <cfRule type="expression" dxfId="181" priority="47" stopIfTrue="1">
      <formula>$AB$58="No"</formula>
    </cfRule>
  </conditionalFormatting>
  <conditionalFormatting sqref="O60">
    <cfRule type="expression" dxfId="180" priority="133" stopIfTrue="1">
      <formula>$N$60="No"</formula>
    </cfRule>
    <cfRule type="expression" dxfId="179" priority="134" stopIfTrue="1">
      <formula>$N$60="Yes"</formula>
    </cfRule>
  </conditionalFormatting>
  <conditionalFormatting sqref="O61">
    <cfRule type="expression" dxfId="178" priority="129" stopIfTrue="1">
      <formula>$N$61="No"</formula>
    </cfRule>
    <cfRule type="expression" dxfId="177" priority="130" stopIfTrue="1">
      <formula>$N$61="Yes"</formula>
    </cfRule>
  </conditionalFormatting>
  <conditionalFormatting sqref="O62">
    <cfRule type="expression" dxfId="176" priority="125" stopIfTrue="1">
      <formula>$AB$62="No"</formula>
    </cfRule>
    <cfRule type="expression" dxfId="175" priority="126" stopIfTrue="1">
      <formula>$AB$62="Yes"</formula>
    </cfRule>
  </conditionalFormatting>
  <conditionalFormatting sqref="O63">
    <cfRule type="expression" dxfId="174" priority="121" stopIfTrue="1">
      <formula>$AB$63="No"</formula>
    </cfRule>
    <cfRule type="expression" dxfId="173" priority="122" stopIfTrue="1">
      <formula>$AB$63="Yes"</formula>
    </cfRule>
  </conditionalFormatting>
  <conditionalFormatting sqref="O69">
    <cfRule type="expression" dxfId="172" priority="117" stopIfTrue="1">
      <formula>$N$69="No"</formula>
    </cfRule>
    <cfRule type="expression" dxfId="171" priority="118" stopIfTrue="1">
      <formula>$N$69="Yes"</formula>
    </cfRule>
  </conditionalFormatting>
  <conditionalFormatting sqref="O70">
    <cfRule type="expression" dxfId="170" priority="36" stopIfTrue="1">
      <formula>$AB$70="Yes"</formula>
    </cfRule>
    <cfRule type="expression" dxfId="169" priority="35" stopIfTrue="1">
      <formula>$AB$70="No"</formula>
    </cfRule>
  </conditionalFormatting>
  <conditionalFormatting sqref="O71">
    <cfRule type="expression" dxfId="168" priority="33">
      <formula>$AB$71="No"</formula>
    </cfRule>
    <cfRule type="expression" dxfId="167" priority="34">
      <formula>$AB$71="Yes"</formula>
    </cfRule>
  </conditionalFormatting>
  <conditionalFormatting sqref="O73">
    <cfRule type="expression" dxfId="166" priority="25">
      <formula>$AB$74="No"</formula>
    </cfRule>
    <cfRule type="expression" dxfId="165" priority="26">
      <formula>$AB$74="Yes"</formula>
    </cfRule>
  </conditionalFormatting>
  <conditionalFormatting sqref="O74">
    <cfRule type="expression" dxfId="164" priority="24">
      <formula>$N$74="Yes"</formula>
    </cfRule>
    <cfRule type="expression" dxfId="163" priority="23">
      <formula>$AA$74="Yes"</formula>
    </cfRule>
    <cfRule type="expression" dxfId="162" priority="22">
      <formula>$AA$74="No"</formula>
    </cfRule>
  </conditionalFormatting>
  <conditionalFormatting sqref="O75">
    <cfRule type="expression" dxfId="161" priority="114" stopIfTrue="1">
      <formula>$N$75="Yes"</formula>
    </cfRule>
    <cfRule type="expression" dxfId="160" priority="113" stopIfTrue="1">
      <formula>$N$75="No"</formula>
    </cfRule>
  </conditionalFormatting>
  <conditionalFormatting sqref="O76">
    <cfRule type="expression" dxfId="159" priority="112">
      <formula>$N$76="Yes"</formula>
    </cfRule>
    <cfRule type="expression" dxfId="158" priority="111">
      <formula>$N$76="No"</formula>
    </cfRule>
  </conditionalFormatting>
  <conditionalFormatting sqref="O77">
    <cfRule type="expression" dxfId="157" priority="109">
      <formula>$N$77="No"</formula>
    </cfRule>
    <cfRule type="expression" dxfId="156" priority="110">
      <formula>$N$77="Yes"</formula>
    </cfRule>
  </conditionalFormatting>
  <conditionalFormatting sqref="S22">
    <cfRule type="expression" dxfId="155" priority="89" stopIfTrue="1">
      <formula>$AE$22="No"</formula>
    </cfRule>
    <cfRule type="expression" dxfId="154" priority="198" stopIfTrue="1">
      <formula>$AE$22="Yes"</formula>
    </cfRule>
  </conditionalFormatting>
  <conditionalFormatting sqref="S23">
    <cfRule type="expression" dxfId="153" priority="83">
      <formula>$AE$23="No"</formula>
    </cfRule>
    <cfRule type="expression" dxfId="152" priority="197">
      <formula>$AE$23="Yes"</formula>
    </cfRule>
  </conditionalFormatting>
  <conditionalFormatting sqref="S24">
    <cfRule type="expression" dxfId="151" priority="82" stopIfTrue="1">
      <formula>$AE$24="No"</formula>
    </cfRule>
    <cfRule type="expression" dxfId="150" priority="196" stopIfTrue="1">
      <formula>$AE$24="Yes"</formula>
    </cfRule>
  </conditionalFormatting>
  <conditionalFormatting sqref="S25">
    <cfRule type="expression" dxfId="149" priority="40">
      <formula>$AE$25="Yes"</formula>
    </cfRule>
    <cfRule type="expression" dxfId="148" priority="39">
      <formula>$AE$25="No"</formula>
    </cfRule>
  </conditionalFormatting>
  <conditionalFormatting sqref="S26">
    <cfRule type="expression" dxfId="147" priority="38">
      <formula>$AE$26="Yes"</formula>
    </cfRule>
    <cfRule type="expression" dxfId="146" priority="37">
      <formula>$AE$26="No"</formula>
    </cfRule>
  </conditionalFormatting>
  <conditionalFormatting sqref="S27">
    <cfRule type="expression" dxfId="145" priority="81" stopIfTrue="1">
      <formula>$AE$27="No"</formula>
    </cfRule>
    <cfRule type="expression" dxfId="144" priority="195" stopIfTrue="1">
      <formula>$AE$27="Yes"</formula>
    </cfRule>
  </conditionalFormatting>
  <conditionalFormatting sqref="S28">
    <cfRule type="expression" dxfId="143" priority="80" stopIfTrue="1">
      <formula>$AE$28="No"</formula>
    </cfRule>
    <cfRule type="expression" dxfId="142" priority="194" stopIfTrue="1">
      <formula>$AE$28="Yes"</formula>
    </cfRule>
  </conditionalFormatting>
  <conditionalFormatting sqref="S29">
    <cfRule type="expression" dxfId="141" priority="193" stopIfTrue="1">
      <formula>$AE$29="Yes"</formula>
    </cfRule>
    <cfRule type="expression" dxfId="140" priority="79" stopIfTrue="1">
      <formula>$AE$29="No"</formula>
    </cfRule>
  </conditionalFormatting>
  <conditionalFormatting sqref="S30">
    <cfRule type="expression" dxfId="139" priority="73">
      <formula>$AE$30="No"</formula>
    </cfRule>
    <cfRule type="expression" dxfId="138" priority="74">
      <formula>$AE$30="Yes"</formula>
    </cfRule>
  </conditionalFormatting>
  <conditionalFormatting sqref="S32">
    <cfRule type="expression" dxfId="137" priority="179" stopIfTrue="1">
      <formula>$AE$32="Yes"</formula>
    </cfRule>
    <cfRule type="expression" dxfId="136" priority="180" stopIfTrue="1">
      <formula>$AE$32="No"</formula>
    </cfRule>
  </conditionalFormatting>
  <conditionalFormatting sqref="S33">
    <cfRule type="expression" dxfId="135" priority="178" stopIfTrue="1">
      <formula>$AE$33="Yes"</formula>
    </cfRule>
    <cfRule type="expression" dxfId="134" priority="177" stopIfTrue="1">
      <formula>$AE$33="No"</formula>
    </cfRule>
  </conditionalFormatting>
  <conditionalFormatting sqref="S34:S35">
    <cfRule type="expression" dxfId="133" priority="176" stopIfTrue="1">
      <formula>$AE$34="Yes"</formula>
    </cfRule>
    <cfRule type="expression" dxfId="132" priority="175" stopIfTrue="1">
      <formula>$AE$34="No"</formula>
    </cfRule>
  </conditionalFormatting>
  <conditionalFormatting sqref="S36">
    <cfRule type="expression" dxfId="131" priority="174" stopIfTrue="1">
      <formula>$AE$36="Yes"</formula>
    </cfRule>
    <cfRule type="expression" dxfId="130" priority="173" stopIfTrue="1">
      <formula>$AE$36="No"</formula>
    </cfRule>
  </conditionalFormatting>
  <conditionalFormatting sqref="S37">
    <cfRule type="expression" dxfId="129" priority="172" stopIfTrue="1">
      <formula>$AE$37="Yes"</formula>
    </cfRule>
    <cfRule type="expression" dxfId="128" priority="171" stopIfTrue="1">
      <formula>$AE$37="No"</formula>
    </cfRule>
  </conditionalFormatting>
  <conditionalFormatting sqref="S38">
    <cfRule type="expression" dxfId="127" priority="170" stopIfTrue="1">
      <formula>$AE$38="Yes"</formula>
    </cfRule>
    <cfRule type="expression" dxfId="126" priority="169" stopIfTrue="1">
      <formula>$AE$38="No"</formula>
    </cfRule>
  </conditionalFormatting>
  <conditionalFormatting sqref="S40">
    <cfRule type="expression" dxfId="125" priority="157" stopIfTrue="1">
      <formula>$AE$40="No"</formula>
    </cfRule>
    <cfRule type="expression" dxfId="124" priority="158" stopIfTrue="1">
      <formula>$AE$40="Yes"</formula>
    </cfRule>
  </conditionalFormatting>
  <conditionalFormatting sqref="S41">
    <cfRule type="expression" dxfId="123" priority="156" stopIfTrue="1">
      <formula>$AE$41="Yes"</formula>
    </cfRule>
    <cfRule type="expression" dxfId="122" priority="155" stopIfTrue="1">
      <formula>$AE$41="No"</formula>
    </cfRule>
  </conditionalFormatting>
  <conditionalFormatting sqref="S42">
    <cfRule type="expression" dxfId="121" priority="153" stopIfTrue="1">
      <formula>$AE$42="No"</formula>
    </cfRule>
    <cfRule type="expression" dxfId="120" priority="154" stopIfTrue="1">
      <formula>$AE$42="Yes"</formula>
    </cfRule>
  </conditionalFormatting>
  <conditionalFormatting sqref="S43">
    <cfRule type="expression" dxfId="119" priority="151" stopIfTrue="1">
      <formula>$AE$43="No"</formula>
    </cfRule>
    <cfRule type="expression" dxfId="118" priority="152" stopIfTrue="1">
      <formula>$R$43="Yes"</formula>
    </cfRule>
  </conditionalFormatting>
  <conditionalFormatting sqref="S44">
    <cfRule type="expression" dxfId="117" priority="150" stopIfTrue="1">
      <formula>$AE$44="Yes"</formula>
    </cfRule>
    <cfRule type="expression" dxfId="116" priority="149" stopIfTrue="1">
      <formula>$AE$44="No"</formula>
    </cfRule>
  </conditionalFormatting>
  <conditionalFormatting sqref="S46">
    <cfRule type="expression" dxfId="115" priority="146" stopIfTrue="1">
      <formula>$AE$46="Yes"</formula>
    </cfRule>
    <cfRule type="expression" dxfId="114" priority="145" stopIfTrue="1">
      <formula>$AE$46="No"</formula>
    </cfRule>
  </conditionalFormatting>
  <conditionalFormatting sqref="S48">
    <cfRule type="expression" dxfId="113" priority="141" stopIfTrue="1">
      <formula>$AE$48="No"</formula>
    </cfRule>
    <cfRule type="expression" dxfId="112" priority="142" stopIfTrue="1">
      <formula>$AE$48="Yes"</formula>
    </cfRule>
  </conditionalFormatting>
  <conditionalFormatting sqref="S50">
    <cfRule type="expression" dxfId="111" priority="140" stopIfTrue="1">
      <formula>$AE$50="Yes"</formula>
    </cfRule>
    <cfRule type="expression" dxfId="110" priority="139" stopIfTrue="1">
      <formula>$AE$50="No"</formula>
    </cfRule>
  </conditionalFormatting>
  <conditionalFormatting sqref="S52">
    <cfRule type="expression" dxfId="109" priority="65" stopIfTrue="1">
      <formula>$AD$52&lt;=1</formula>
    </cfRule>
    <cfRule type="expression" dxfId="108" priority="68" stopIfTrue="1">
      <formula>$AD$52=4</formula>
    </cfRule>
    <cfRule type="expression" dxfId="107" priority="66" stopIfTrue="1">
      <formula>$AD$52=2</formula>
    </cfRule>
    <cfRule type="expression" dxfId="106" priority="67" stopIfTrue="1">
      <formula>$AD$52=3</formula>
    </cfRule>
    <cfRule type="expression" dxfId="105" priority="69" stopIfTrue="1">
      <formula>$AD$52=5</formula>
    </cfRule>
  </conditionalFormatting>
  <conditionalFormatting sqref="S54">
    <cfRule type="expression" dxfId="104" priority="55" stopIfTrue="1">
      <formula>$AE$54="No"</formula>
    </cfRule>
    <cfRule type="expression" dxfId="103" priority="56" stopIfTrue="1">
      <formula>$AE$54="Yes"</formula>
    </cfRule>
  </conditionalFormatting>
  <conditionalFormatting sqref="S55">
    <cfRule type="expression" dxfId="102" priority="54" stopIfTrue="1">
      <formula>$AE$55="Yes"</formula>
    </cfRule>
    <cfRule type="expression" dxfId="101" priority="53" stopIfTrue="1">
      <formula>$AE$55="No"</formula>
    </cfRule>
  </conditionalFormatting>
  <conditionalFormatting sqref="S56">
    <cfRule type="expression" dxfId="100" priority="52" stopIfTrue="1">
      <formula>$AE$56="Yes"</formula>
    </cfRule>
    <cfRule type="expression" dxfId="99" priority="51" stopIfTrue="1">
      <formula>$AE$56="No"</formula>
    </cfRule>
  </conditionalFormatting>
  <conditionalFormatting sqref="S58">
    <cfRule type="expression" dxfId="98" priority="45" stopIfTrue="1">
      <formula>$AE$58="No"</formula>
    </cfRule>
    <cfRule type="expression" dxfId="97" priority="46" stopIfTrue="1">
      <formula>$AE$58="Yes"</formula>
    </cfRule>
  </conditionalFormatting>
  <conditionalFormatting sqref="S60">
    <cfRule type="expression" dxfId="96" priority="132" stopIfTrue="1">
      <formula>$R$60="Yes"</formula>
    </cfRule>
    <cfRule type="expression" dxfId="95" priority="131" stopIfTrue="1">
      <formula>$R$60="No"</formula>
    </cfRule>
  </conditionalFormatting>
  <conditionalFormatting sqref="S61">
    <cfRule type="expression" dxfId="94" priority="128" stopIfTrue="1">
      <formula>$R$61="Yes"</formula>
    </cfRule>
    <cfRule type="expression" dxfId="93" priority="127" stopIfTrue="1">
      <formula>$R$61="No"</formula>
    </cfRule>
  </conditionalFormatting>
  <conditionalFormatting sqref="S62">
    <cfRule type="expression" dxfId="92" priority="124" stopIfTrue="1">
      <formula>$AE$62="Yes"</formula>
    </cfRule>
    <cfRule type="expression" dxfId="91" priority="123" stopIfTrue="1">
      <formula>$AE$62="No"</formula>
    </cfRule>
  </conditionalFormatting>
  <conditionalFormatting sqref="S63">
    <cfRule type="expression" dxfId="90" priority="120" stopIfTrue="1">
      <formula>$AE$63="Yes"</formula>
    </cfRule>
    <cfRule type="expression" dxfId="89" priority="119" stopIfTrue="1">
      <formula>$AE$63="No"</formula>
    </cfRule>
  </conditionalFormatting>
  <conditionalFormatting sqref="S69">
    <cfRule type="expression" dxfId="88" priority="116" stopIfTrue="1">
      <formula>$R$69="Yes"</formula>
    </cfRule>
    <cfRule type="expression" dxfId="87" priority="115" stopIfTrue="1">
      <formula>$R$69="No"</formula>
    </cfRule>
  </conditionalFormatting>
  <conditionalFormatting sqref="S70">
    <cfRule type="expression" dxfId="86" priority="32" stopIfTrue="1">
      <formula>$AE$70="Yes"</formula>
    </cfRule>
    <cfRule type="expression" dxfId="85" priority="31" stopIfTrue="1">
      <formula>$AE$70="No"</formula>
    </cfRule>
  </conditionalFormatting>
  <conditionalFormatting sqref="S71">
    <cfRule type="expression" dxfId="84" priority="30">
      <formula>$AE$71="Yes"</formula>
    </cfRule>
    <cfRule type="expression" dxfId="83" priority="29">
      <formula>$AE$71="No"</formula>
    </cfRule>
  </conditionalFormatting>
  <conditionalFormatting sqref="S73">
    <cfRule type="expression" dxfId="82" priority="28">
      <formula>$AE$74="Yes"</formula>
    </cfRule>
    <cfRule type="expression" dxfId="81" priority="27">
      <formula>$AE$74="No"</formula>
    </cfRule>
  </conditionalFormatting>
  <conditionalFormatting sqref="S74">
    <cfRule type="expression" dxfId="80" priority="21">
      <formula>$AD$74="Yes"</formula>
    </cfRule>
    <cfRule type="expression" dxfId="79" priority="20">
      <formula>$AD$74="No"</formula>
    </cfRule>
  </conditionalFormatting>
  <conditionalFormatting sqref="S75">
    <cfRule type="expression" dxfId="78" priority="107" stopIfTrue="1">
      <formula>$R$75="No"</formula>
    </cfRule>
    <cfRule type="expression" dxfId="77" priority="108" stopIfTrue="1">
      <formula>$R$75="Yes"</formula>
    </cfRule>
  </conditionalFormatting>
  <conditionalFormatting sqref="S76">
    <cfRule type="expression" dxfId="76" priority="105" stopIfTrue="1">
      <formula>$R$76="No"</formula>
    </cfRule>
    <cfRule type="expression" dxfId="75" priority="106" stopIfTrue="1">
      <formula>$R$76="Yes"</formula>
    </cfRule>
  </conditionalFormatting>
  <conditionalFormatting sqref="S77">
    <cfRule type="expression" dxfId="74" priority="103" stopIfTrue="1">
      <formula>$R$77="No"</formula>
    </cfRule>
    <cfRule type="expression" dxfId="73" priority="104" stopIfTrue="1">
      <formula>$R$77="Yes"</formula>
    </cfRule>
  </conditionalFormatting>
  <conditionalFormatting sqref="V85">
    <cfRule type="cellIs" dxfId="72" priority="16" operator="greaterThan">
      <formula>0.5</formula>
    </cfRule>
    <cfRule type="cellIs" dxfId="71" priority="15" operator="lessThan">
      <formula>0.5</formula>
    </cfRule>
    <cfRule type="cellIs" dxfId="70" priority="14" operator="greaterThan">
      <formula>0.51</formula>
    </cfRule>
  </conditionalFormatting>
  <conditionalFormatting sqref="V90:V91">
    <cfRule type="cellIs" dxfId="69" priority="12" operator="lessThan">
      <formula>0.5</formula>
    </cfRule>
    <cfRule type="cellIs" dxfId="68" priority="11" operator="greaterThan">
      <formula>0.51</formula>
    </cfRule>
    <cfRule type="cellIs" dxfId="67" priority="13" operator="greaterThan">
      <formula>0.5</formula>
    </cfRule>
  </conditionalFormatting>
  <conditionalFormatting sqref="X12">
    <cfRule type="containsText" dxfId="66" priority="8" operator="containsText" text="ACHIEVED">
      <formula>NOT(ISERROR(SEARCH("ACHIEVED",X12)))</formula>
    </cfRule>
    <cfRule type="expression" dxfId="65" priority="102">
      <formula>$X$12="Achieved"</formula>
    </cfRule>
  </conditionalFormatting>
  <conditionalFormatting sqref="X13">
    <cfRule type="expression" dxfId="64" priority="9">
      <formula>IF(X13="ACHIEVED","ACHIEVED","")</formula>
    </cfRule>
    <cfRule type="containsText" dxfId="63" priority="7" operator="containsText" text="ACHIEVED">
      <formula>NOT(ISERROR(SEARCH("ACHIEVED",X13)))</formula>
    </cfRule>
  </conditionalFormatting>
  <conditionalFormatting sqref="X14">
    <cfRule type="containsText" dxfId="62" priority="6" operator="containsText" text="ACHIEVED">
      <formula>NOT(ISERROR(SEARCH("ACHIEVED",X14)))</formula>
    </cfRule>
    <cfRule type="expression" dxfId="61" priority="4">
      <formula>IF(X15="","ACHIEVED","")</formula>
    </cfRule>
  </conditionalFormatting>
  <conditionalFormatting sqref="X15">
    <cfRule type="containsText" dxfId="60" priority="5" operator="containsText" text="ACHIEVED">
      <formula>NOT(ISERROR(SEARCH("ACHIEVED",X15)))</formula>
    </cfRule>
  </conditionalFormatting>
  <conditionalFormatting sqref="AB65">
    <cfRule type="cellIs" dxfId="59" priority="98" stopIfTrue="1" operator="greaterThanOrEqual">
      <formula>5</formula>
    </cfRule>
    <cfRule type="cellIs" dxfId="58" priority="97" stopIfTrue="1" operator="greaterThanOrEqual">
      <formula>9</formula>
    </cfRule>
    <cfRule type="cellIs" dxfId="57" priority="96" stopIfTrue="1" operator="greaterThanOrEqual">
      <formula>13</formula>
    </cfRule>
    <cfRule type="cellIs" dxfId="56" priority="95" stopIfTrue="1" operator="equal">
      <formula>""</formula>
    </cfRule>
  </conditionalFormatting>
  <conditionalFormatting sqref="AD65">
    <cfRule type="cellIs" dxfId="55" priority="94" stopIfTrue="1" operator="greaterThanOrEqual">
      <formula>5</formula>
    </cfRule>
    <cfRule type="cellIs" dxfId="54" priority="93" stopIfTrue="1" operator="greaterThanOrEqual">
      <formula>9</formula>
    </cfRule>
    <cfRule type="cellIs" dxfId="53" priority="92" stopIfTrue="1" operator="greaterThanOrEqual">
      <formula>13</formula>
    </cfRule>
    <cfRule type="cellIs" dxfId="52" priority="91" stopIfTrue="1" operator="equal">
      <formula>""</formula>
    </cfRule>
  </conditionalFormatting>
  <dataValidations count="7">
    <dataValidation type="whole" allowBlank="1" showInputMessage="1" showErrorMessage="1" errorTitle="Error" error="Please use a whole number." sqref="R22:R30 N22:N30 N53:N58 R53:R58" xr:uid="{82E6B8AA-00C9-DD47-97CC-40ADEEB22528}">
      <formula1>0</formula1>
      <formula2>99</formula2>
    </dataValidation>
    <dataValidation type="whole" operator="greaterThanOrEqual" allowBlank="1" showInputMessage="1" showErrorMessage="1" errorTitle="Error" error="Please enter a value &gt;= 0" sqref="S15:T15" xr:uid="{9FACD9AF-5BB1-3B40-83A7-1517349161AB}">
      <formula1>0</formula1>
    </dataValidation>
    <dataValidation allowBlank="1" showInputMessage="1" showErrorMessage="1" errorTitle="Error" error="Please use a whole number." sqref="N65 R65 AB65 AF65 AD65" xr:uid="{49FC3877-ABD3-1F40-916F-CDE8D44F81BB}"/>
    <dataValidation type="list" errorStyle="warning" allowBlank="1" showInputMessage="1" showErrorMessage="1" errorTitle="Error" error="Please use Yes or No as an input" sqref="R21 N21 N40:N44 R60:R61 R75 N63 R63 N60:N61 R40:R44 N77 N32:N38 R77 N75 R32:R38" xr:uid="{125BD30C-D09A-D64C-A7CE-FB884AB8E637}">
      <formula1>"Yes,No"</formula1>
    </dataValidation>
    <dataValidation type="whole" allowBlank="1" showInputMessage="1" showErrorMessage="1" errorTitle="Please use a whole number" error="Please enter the number of patrols that achieved this requirement." sqref="N58 R58" xr:uid="{3C573A59-030A-8440-8CFD-3B5F399EB336}">
      <formula1>0</formula1>
      <formula2>E11</formula2>
    </dataValidation>
    <dataValidation type="whole" allowBlank="1" showInputMessage="1" showErrorMessage="1" errorTitle="Please use a whole number" error="Please enter the number of patrols that achieved this requirement." sqref="N54:N56 R54:R56" xr:uid="{C04DB0D1-CB3F-3745-8001-29CA351A4FCE}">
      <formula1>0</formula1>
      <formula2>E10</formula2>
    </dataValidation>
    <dataValidation type="list" allowBlank="1" showInputMessage="1" showErrorMessage="1" sqref="E9" xr:uid="{6372CBF3-92EB-42A4-9F12-7C4E970298EE}">
      <formula1>"3,4"</formula1>
    </dataValidation>
  </dataValidations>
  <printOptions horizontalCentered="1"/>
  <pageMargins left="0" right="0" top="0.19685039370078741" bottom="0" header="0.31496062992125984" footer="0.31496062992125984"/>
  <pageSetup paperSize="9" scale="4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E471-24FF-4AAD-8527-D1CC69290966}">
  <sheetPr>
    <pageSetUpPr fitToPage="1"/>
  </sheetPr>
  <dimension ref="A1:U59"/>
  <sheetViews>
    <sheetView showGridLines="0" zoomScale="85" zoomScaleNormal="85" workbookViewId="0">
      <pane xSplit="1" ySplit="17" topLeftCell="B18" activePane="bottomRight" state="frozen"/>
      <selection pane="topRight" sqref="A1:XFD3"/>
      <selection pane="bottomLeft" sqref="A1:XFD3"/>
      <selection pane="bottomRight" activeCell="D45" sqref="D45:F45"/>
    </sheetView>
  </sheetViews>
  <sheetFormatPr defaultColWidth="9.109375" defaultRowHeight="13.8"/>
  <cols>
    <col min="1" max="1" width="3.6640625" style="21" customWidth="1"/>
    <col min="2" max="2" width="4.33203125" style="78" customWidth="1"/>
    <col min="3" max="3" width="16.44140625" style="21" customWidth="1"/>
    <col min="4" max="4" width="17.77734375" style="21" customWidth="1"/>
    <col min="5" max="6" width="12.6640625" style="21" customWidth="1"/>
    <col min="7" max="7" width="1.6640625" style="21" customWidth="1"/>
    <col min="8" max="8" width="16.6640625" style="79" customWidth="1"/>
    <col min="9" max="10" width="4.109375" style="80" hidden="1" customWidth="1"/>
    <col min="11" max="11" width="1.6640625" style="21" hidden="1" customWidth="1"/>
    <col min="12" max="15" width="11.6640625" style="21" hidden="1" customWidth="1"/>
    <col min="16" max="16" width="1.6640625" style="21" customWidth="1"/>
    <col min="17" max="17" width="20.6640625" style="21" customWidth="1"/>
    <col min="18" max="18" width="10.6640625" style="21" customWidth="1"/>
    <col min="19" max="19" width="25.6640625" style="21" customWidth="1"/>
    <col min="20" max="20" width="3.6640625" style="21" customWidth="1"/>
    <col min="21" max="16384" width="9.109375" style="21"/>
  </cols>
  <sheetData>
    <row r="1" spans="1:21" s="11" customFormat="1" ht="40.049999999999997" customHeight="1">
      <c r="A1" s="8"/>
      <c r="B1" s="8"/>
      <c r="C1" s="8"/>
      <c r="D1" s="8"/>
      <c r="E1" s="8"/>
      <c r="F1" s="8"/>
      <c r="G1" s="8"/>
      <c r="H1" s="9"/>
      <c r="I1" s="10"/>
      <c r="J1" s="10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s="11" customFormat="1" ht="40.049999999999997" customHeight="1">
      <c r="A2" s="8"/>
      <c r="B2" s="81" t="s">
        <v>47</v>
      </c>
      <c r="C2" s="13"/>
      <c r="D2" s="8"/>
      <c r="E2" s="8"/>
      <c r="F2" s="8"/>
      <c r="G2" s="8"/>
      <c r="H2" s="9"/>
      <c r="I2" s="10"/>
      <c r="J2" s="10"/>
      <c r="K2" s="8"/>
      <c r="L2" s="8"/>
      <c r="M2" s="12"/>
      <c r="N2" s="8"/>
      <c r="O2" s="8"/>
      <c r="P2" s="8"/>
      <c r="Q2" s="8"/>
      <c r="R2" s="8"/>
      <c r="S2" s="13"/>
      <c r="T2" s="8"/>
    </row>
    <row r="3" spans="1:21" s="11" customFormat="1" ht="10.050000000000001" customHeight="1">
      <c r="A3" s="8"/>
      <c r="B3" s="8"/>
      <c r="C3" s="8"/>
      <c r="D3" s="8"/>
      <c r="E3" s="8"/>
      <c r="F3" s="8"/>
      <c r="G3" s="8"/>
      <c r="H3" s="9"/>
      <c r="I3" s="10"/>
      <c r="J3" s="10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s="11" customFormat="1" ht="19.95" customHeight="1">
      <c r="A4" s="8"/>
      <c r="B4" s="14"/>
      <c r="C4" s="14"/>
      <c r="D4" s="14"/>
      <c r="E4" s="14"/>
      <c r="F4" s="14"/>
      <c r="G4" s="14"/>
      <c r="H4" s="15"/>
      <c r="I4" s="16"/>
      <c r="J4" s="16"/>
      <c r="K4" s="14"/>
      <c r="L4" s="14"/>
      <c r="M4" s="14"/>
      <c r="N4" s="14"/>
      <c r="O4" s="14"/>
      <c r="P4" s="14"/>
      <c r="Q4" s="14"/>
      <c r="R4" s="14"/>
      <c r="S4" s="14"/>
      <c r="T4" s="17"/>
    </row>
    <row r="5" spans="1:21" s="11" customFormat="1" ht="10.050000000000001" customHeight="1">
      <c r="A5" s="8"/>
      <c r="B5" s="8"/>
      <c r="C5" s="8"/>
      <c r="D5" s="8"/>
      <c r="E5" s="8"/>
      <c r="F5" s="8"/>
      <c r="G5" s="8"/>
      <c r="H5" s="9"/>
      <c r="I5" s="10"/>
      <c r="J5" s="10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1" ht="19.95" hidden="1" customHeight="1">
      <c r="A6" s="87"/>
      <c r="B6" s="511" t="s">
        <v>8</v>
      </c>
      <c r="C6" s="512"/>
      <c r="D6" s="606"/>
      <c r="E6" s="606"/>
      <c r="F6" s="607"/>
      <c r="G6" s="87"/>
      <c r="H6" s="511" t="s">
        <v>9</v>
      </c>
      <c r="I6" s="512"/>
      <c r="J6" s="512"/>
      <c r="K6" s="512"/>
      <c r="L6" s="512"/>
      <c r="M6" s="539" t="s">
        <v>48</v>
      </c>
      <c r="N6" s="539"/>
      <c r="O6" s="540"/>
      <c r="P6" s="18"/>
      <c r="Q6" s="608" t="s">
        <v>49</v>
      </c>
      <c r="R6" s="608"/>
      <c r="S6" s="608"/>
      <c r="T6" s="19"/>
      <c r="U6" s="20"/>
    </row>
    <row r="7" spans="1:21" ht="19.95" hidden="1" customHeight="1">
      <c r="A7" s="87"/>
      <c r="B7" s="511" t="s">
        <v>10</v>
      </c>
      <c r="C7" s="512"/>
      <c r="D7" s="606"/>
      <c r="E7" s="606"/>
      <c r="F7" s="607"/>
      <c r="G7" s="87"/>
      <c r="H7" s="511" t="s">
        <v>11</v>
      </c>
      <c r="I7" s="512"/>
      <c r="J7" s="512"/>
      <c r="K7" s="512"/>
      <c r="L7" s="512"/>
      <c r="M7" s="539"/>
      <c r="N7" s="539"/>
      <c r="O7" s="540"/>
      <c r="P7" s="18"/>
      <c r="Q7" s="609"/>
      <c r="R7" s="609"/>
      <c r="S7" s="609"/>
      <c r="T7" s="19"/>
      <c r="U7" s="22"/>
    </row>
    <row r="8" spans="1:21" ht="19.95" hidden="1" customHeight="1">
      <c r="A8" s="87"/>
      <c r="B8" s="511" t="s">
        <v>12</v>
      </c>
      <c r="C8" s="512"/>
      <c r="D8" s="606"/>
      <c r="E8" s="606"/>
      <c r="F8" s="607"/>
      <c r="G8" s="87"/>
      <c r="H8" s="511" t="s">
        <v>13</v>
      </c>
      <c r="I8" s="512"/>
      <c r="J8" s="512"/>
      <c r="K8" s="512"/>
      <c r="L8" s="512"/>
      <c r="M8" s="539"/>
      <c r="N8" s="539"/>
      <c r="O8" s="540"/>
      <c r="P8" s="18"/>
      <c r="Q8" s="609"/>
      <c r="R8" s="609"/>
      <c r="S8" s="609"/>
      <c r="T8" s="19"/>
      <c r="U8" s="22"/>
    </row>
    <row r="9" spans="1:21" ht="10.050000000000001" hidden="1" customHeight="1">
      <c r="A9" s="87"/>
      <c r="B9" s="88"/>
      <c r="C9" s="23"/>
      <c r="D9" s="23"/>
      <c r="E9" s="87"/>
      <c r="F9" s="87"/>
      <c r="G9" s="87"/>
      <c r="H9" s="24"/>
      <c r="I9" s="89"/>
      <c r="J9" s="89"/>
      <c r="K9" s="87"/>
      <c r="L9" s="87"/>
      <c r="M9" s="87"/>
      <c r="N9" s="87"/>
      <c r="O9" s="87"/>
      <c r="P9" s="87"/>
      <c r="Q9" s="87"/>
      <c r="R9" s="87"/>
      <c r="S9" s="87"/>
      <c r="T9" s="87"/>
      <c r="U9" s="90"/>
    </row>
    <row r="10" spans="1:21" hidden="1">
      <c r="A10" s="87"/>
      <c r="B10" s="87"/>
      <c r="C10" s="87"/>
      <c r="D10" s="87"/>
      <c r="E10" s="25" t="s">
        <v>14</v>
      </c>
      <c r="F10" s="26" t="s">
        <v>15</v>
      </c>
      <c r="G10" s="87"/>
      <c r="H10" s="24"/>
      <c r="I10" s="89"/>
      <c r="J10" s="89"/>
      <c r="K10" s="87"/>
      <c r="L10" s="87"/>
      <c r="M10" s="87"/>
      <c r="N10" s="87"/>
      <c r="O10" s="87"/>
      <c r="P10" s="87"/>
      <c r="Q10" s="27" t="s">
        <v>16</v>
      </c>
      <c r="R10" s="28" t="s">
        <v>50</v>
      </c>
      <c r="S10" s="29" t="s">
        <v>51</v>
      </c>
      <c r="T10" s="19"/>
      <c r="U10" s="22"/>
    </row>
    <row r="11" spans="1:21" ht="19.95" hidden="1" customHeight="1">
      <c r="A11" s="87"/>
      <c r="B11" s="30"/>
      <c r="C11" s="31"/>
      <c r="D11" s="32" t="s">
        <v>52</v>
      </c>
      <c r="E11" s="33"/>
      <c r="F11" s="33"/>
      <c r="G11" s="87"/>
      <c r="H11" s="511" t="s">
        <v>17</v>
      </c>
      <c r="I11" s="512"/>
      <c r="J11" s="512"/>
      <c r="K11" s="512"/>
      <c r="L11" s="512"/>
      <c r="M11" s="539"/>
      <c r="N11" s="539"/>
      <c r="O11" s="540"/>
      <c r="P11" s="18"/>
      <c r="Q11" s="34" t="s">
        <v>18</v>
      </c>
      <c r="R11" s="35" t="s">
        <v>53</v>
      </c>
      <c r="S11" s="36" t="s">
        <v>51</v>
      </c>
      <c r="T11" s="19"/>
      <c r="U11" s="22"/>
    </row>
    <row r="12" spans="1:21" ht="19.95" hidden="1" customHeight="1">
      <c r="A12" s="87"/>
      <c r="B12" s="30"/>
      <c r="C12" s="31"/>
      <c r="D12" s="32" t="s">
        <v>54</v>
      </c>
      <c r="E12" s="33"/>
      <c r="F12" s="33"/>
      <c r="G12" s="87"/>
      <c r="H12" s="511" t="s">
        <v>19</v>
      </c>
      <c r="I12" s="512"/>
      <c r="J12" s="512"/>
      <c r="K12" s="512"/>
      <c r="L12" s="512"/>
      <c r="M12" s="539"/>
      <c r="N12" s="539"/>
      <c r="O12" s="540"/>
      <c r="P12" s="18"/>
      <c r="Q12" s="34" t="s">
        <v>20</v>
      </c>
      <c r="R12" s="35" t="s">
        <v>55</v>
      </c>
      <c r="S12" s="36" t="s">
        <v>51</v>
      </c>
      <c r="T12" s="19"/>
      <c r="U12" s="22"/>
    </row>
    <row r="13" spans="1:21" ht="19.95" hidden="1" customHeight="1">
      <c r="A13" s="87"/>
      <c r="B13" s="30"/>
      <c r="C13" s="31"/>
      <c r="D13" s="32" t="s">
        <v>56</v>
      </c>
      <c r="E13" s="33"/>
      <c r="F13" s="33"/>
      <c r="G13" s="87"/>
      <c r="H13" s="511" t="s">
        <v>21</v>
      </c>
      <c r="I13" s="512"/>
      <c r="J13" s="512"/>
      <c r="K13" s="512"/>
      <c r="L13" s="512"/>
      <c r="M13" s="539"/>
      <c r="N13" s="539"/>
      <c r="O13" s="540"/>
      <c r="P13" s="87"/>
      <c r="Q13" s="37" t="s">
        <v>22</v>
      </c>
      <c r="R13" s="38" t="s">
        <v>57</v>
      </c>
      <c r="S13" s="39" t="s">
        <v>51</v>
      </c>
      <c r="T13" s="87"/>
      <c r="U13" s="90"/>
    </row>
    <row r="14" spans="1:21" ht="10.050000000000001" hidden="1" customHeight="1">
      <c r="A14" s="87"/>
      <c r="B14" s="88"/>
      <c r="C14" s="23"/>
      <c r="D14" s="23"/>
      <c r="E14" s="87"/>
      <c r="F14" s="87"/>
      <c r="G14" s="87"/>
      <c r="H14" s="24"/>
      <c r="I14" s="89"/>
      <c r="J14" s="89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90"/>
    </row>
    <row r="15" spans="1:21" s="1" customFormat="1" ht="25.05" customHeight="1">
      <c r="A15" s="86"/>
      <c r="B15" s="593" t="s">
        <v>23</v>
      </c>
      <c r="C15" s="594"/>
      <c r="D15" s="594"/>
      <c r="E15" s="594"/>
      <c r="F15" s="594"/>
      <c r="G15" s="91"/>
      <c r="H15" s="599" t="s">
        <v>58</v>
      </c>
      <c r="I15" s="602" t="s">
        <v>24</v>
      </c>
      <c r="J15" s="602" t="s">
        <v>15</v>
      </c>
      <c r="K15" s="86"/>
      <c r="L15" s="604" t="s">
        <v>14</v>
      </c>
      <c r="M15" s="604"/>
      <c r="N15" s="604" t="s">
        <v>15</v>
      </c>
      <c r="O15" s="605"/>
      <c r="P15" s="7"/>
      <c r="Q15" s="585" t="s">
        <v>59</v>
      </c>
      <c r="R15" s="586"/>
      <c r="S15" s="586"/>
      <c r="T15" s="86"/>
      <c r="U15" s="92"/>
    </row>
    <row r="16" spans="1:21" s="1" customFormat="1" ht="25.05" customHeight="1">
      <c r="A16" s="86"/>
      <c r="B16" s="595"/>
      <c r="C16" s="596"/>
      <c r="D16" s="596"/>
      <c r="E16" s="596"/>
      <c r="F16" s="596"/>
      <c r="G16" s="91"/>
      <c r="H16" s="600"/>
      <c r="I16" s="602"/>
      <c r="J16" s="602"/>
      <c r="K16" s="86"/>
      <c r="L16" s="591" t="s">
        <v>25</v>
      </c>
      <c r="M16" s="4" t="s">
        <v>26</v>
      </c>
      <c r="N16" s="591" t="s">
        <v>25</v>
      </c>
      <c r="O16" s="5" t="s">
        <v>26</v>
      </c>
      <c r="P16" s="7"/>
      <c r="Q16" s="587"/>
      <c r="R16" s="588"/>
      <c r="S16" s="588"/>
      <c r="T16" s="86"/>
      <c r="U16" s="92"/>
    </row>
    <row r="17" spans="1:20" s="1" customFormat="1" ht="25.05" customHeight="1">
      <c r="A17" s="86"/>
      <c r="B17" s="597"/>
      <c r="C17" s="598"/>
      <c r="D17" s="598"/>
      <c r="E17" s="598"/>
      <c r="F17" s="598"/>
      <c r="G17" s="91"/>
      <c r="H17" s="601"/>
      <c r="I17" s="603"/>
      <c r="J17" s="603"/>
      <c r="K17" s="86"/>
      <c r="L17" s="592"/>
      <c r="M17" s="93" t="s">
        <v>27</v>
      </c>
      <c r="N17" s="592"/>
      <c r="O17" s="94" t="s">
        <v>27</v>
      </c>
      <c r="P17" s="7"/>
      <c r="Q17" s="589"/>
      <c r="R17" s="590"/>
      <c r="S17" s="590"/>
      <c r="T17" s="86"/>
    </row>
    <row r="18" spans="1:20" ht="10.050000000000001" customHeight="1">
      <c r="A18" s="87"/>
      <c r="B18" s="88"/>
      <c r="C18" s="23"/>
      <c r="D18" s="23"/>
      <c r="E18" s="87"/>
      <c r="F18" s="87"/>
      <c r="G18" s="87"/>
      <c r="H18" s="24"/>
      <c r="I18" s="89"/>
      <c r="J18" s="89"/>
      <c r="K18" s="87"/>
      <c r="L18" s="87"/>
      <c r="M18" s="87"/>
      <c r="N18" s="87"/>
      <c r="O18" s="87"/>
      <c r="P18" s="87"/>
      <c r="Q18" s="87"/>
      <c r="R18" s="87"/>
      <c r="S18" s="87"/>
      <c r="T18" s="87"/>
    </row>
    <row r="19" spans="1:20" ht="15" customHeight="1">
      <c r="A19" s="87"/>
      <c r="B19" s="95"/>
      <c r="C19" s="544" t="s">
        <v>28</v>
      </c>
      <c r="D19" s="545"/>
      <c r="E19" s="545"/>
      <c r="F19" s="546"/>
      <c r="G19" s="96"/>
      <c r="H19" s="40"/>
      <c r="I19" s="97"/>
      <c r="J19" s="97"/>
      <c r="K19" s="96"/>
      <c r="L19" s="40"/>
      <c r="M19" s="41"/>
      <c r="N19" s="40"/>
      <c r="O19" s="41"/>
      <c r="P19" s="42"/>
      <c r="Q19" s="43"/>
      <c r="R19" s="43"/>
      <c r="S19" s="43"/>
      <c r="T19" s="87"/>
    </row>
    <row r="20" spans="1:20" ht="40.049999999999997" customHeight="1">
      <c r="A20" s="87"/>
      <c r="B20" s="98">
        <v>1</v>
      </c>
      <c r="C20" s="547" t="s">
        <v>29</v>
      </c>
      <c r="D20" s="548"/>
      <c r="E20" s="548"/>
      <c r="F20" s="549"/>
      <c r="G20" s="99"/>
      <c r="H20" s="44">
        <v>12</v>
      </c>
      <c r="I20" s="89"/>
      <c r="J20" s="89"/>
      <c r="K20" s="89"/>
      <c r="L20" s="45">
        <f>E13</f>
        <v>0</v>
      </c>
      <c r="M20" s="46" t="str">
        <f>IF(L20=0,"",IF(L20&gt;=H20,"Yes","No"))</f>
        <v/>
      </c>
      <c r="N20" s="45">
        <f>F13</f>
        <v>0</v>
      </c>
      <c r="O20" s="46" t="str">
        <f>IF(N20=0,"",IF(AND(N20&gt;=H20,N20&gt;0),"Yes","No"))</f>
        <v/>
      </c>
      <c r="P20" s="47"/>
      <c r="Q20" s="554" t="s">
        <v>60</v>
      </c>
      <c r="R20" s="555"/>
      <c r="S20" s="556"/>
      <c r="T20" s="87"/>
    </row>
    <row r="21" spans="1:20" ht="15" customHeight="1">
      <c r="A21" s="87"/>
      <c r="B21" s="95"/>
      <c r="C21" s="544" t="s">
        <v>0</v>
      </c>
      <c r="D21" s="545"/>
      <c r="E21" s="545"/>
      <c r="F21" s="546"/>
      <c r="G21" s="96"/>
      <c r="H21" s="48"/>
      <c r="I21" s="97"/>
      <c r="J21" s="97"/>
      <c r="K21" s="96"/>
      <c r="L21" s="48"/>
      <c r="M21" s="49"/>
      <c r="N21" s="48"/>
      <c r="O21" s="49"/>
      <c r="P21" s="42"/>
      <c r="Q21" s="50"/>
      <c r="R21" s="50"/>
      <c r="S21" s="50"/>
      <c r="T21" s="87"/>
    </row>
    <row r="22" spans="1:20" ht="40.049999999999997" customHeight="1">
      <c r="A22" s="87"/>
      <c r="B22" s="98">
        <v>2</v>
      </c>
      <c r="C22" s="547" t="s">
        <v>31</v>
      </c>
      <c r="D22" s="548"/>
      <c r="E22" s="548"/>
      <c r="F22" s="549"/>
      <c r="G22" s="99"/>
      <c r="H22" s="44">
        <v>4</v>
      </c>
      <c r="I22" s="89"/>
      <c r="J22" s="89"/>
      <c r="K22" s="89"/>
      <c r="L22" s="51"/>
      <c r="M22" s="46" t="str">
        <f>IF(ISBLANK(L22),"",IF(AND(L22&gt;=H22,L22&gt;0),"Yes","No"))</f>
        <v/>
      </c>
      <c r="N22" s="51"/>
      <c r="O22" s="46" t="str">
        <f>IF(ISBLANK(N22),"",IF(N22&gt;=H22,"Yes","No"))</f>
        <v/>
      </c>
      <c r="P22" s="47"/>
      <c r="Q22" s="554" t="s">
        <v>60</v>
      </c>
      <c r="R22" s="555"/>
      <c r="S22" s="556"/>
      <c r="T22" s="87"/>
    </row>
    <row r="23" spans="1:20" ht="15" customHeight="1">
      <c r="A23" s="87"/>
      <c r="B23" s="95"/>
      <c r="C23" s="544" t="s">
        <v>32</v>
      </c>
      <c r="D23" s="545"/>
      <c r="E23" s="545"/>
      <c r="F23" s="546"/>
      <c r="G23" s="96"/>
      <c r="H23" s="48"/>
      <c r="I23" s="97"/>
      <c r="J23" s="97"/>
      <c r="K23" s="96"/>
      <c r="L23" s="48"/>
      <c r="M23" s="49"/>
      <c r="N23" s="48"/>
      <c r="O23" s="49"/>
      <c r="P23" s="42"/>
      <c r="Q23" s="50"/>
      <c r="R23" s="50"/>
      <c r="S23" s="50"/>
      <c r="T23" s="87"/>
    </row>
    <row r="24" spans="1:20" ht="40.049999999999997" customHeight="1">
      <c r="A24" s="87"/>
      <c r="B24" s="98">
        <v>3</v>
      </c>
      <c r="C24" s="547" t="s">
        <v>61</v>
      </c>
      <c r="D24" s="548"/>
      <c r="E24" s="548"/>
      <c r="F24" s="549"/>
      <c r="G24" s="99"/>
      <c r="H24" s="52">
        <v>0.75</v>
      </c>
      <c r="I24" s="583" t="s">
        <v>33</v>
      </c>
      <c r="J24" s="584"/>
      <c r="K24" s="100"/>
      <c r="L24" s="53"/>
      <c r="M24" s="46" t="str">
        <f>IF(ISBLANK(L24),"",IF(AND(L24&gt;=H24,L24&gt;=0),"Yes","No"))</f>
        <v/>
      </c>
      <c r="N24" s="53"/>
      <c r="O24" s="46" t="str">
        <f>IF(ISBLANK(N24),"",IF(AND(N24&gt;=H24,N24&gt;=0),"Yes","No"))</f>
        <v/>
      </c>
      <c r="P24" s="47"/>
      <c r="Q24" s="554" t="s">
        <v>60</v>
      </c>
      <c r="R24" s="555"/>
      <c r="S24" s="556"/>
      <c r="T24" s="87"/>
    </row>
    <row r="25" spans="1:20" ht="15" customHeight="1">
      <c r="A25" s="87"/>
      <c r="B25" s="95"/>
      <c r="C25" s="544" t="s">
        <v>62</v>
      </c>
      <c r="D25" s="545"/>
      <c r="E25" s="545"/>
      <c r="F25" s="546"/>
      <c r="G25" s="96"/>
      <c r="H25" s="48"/>
      <c r="I25" s="97"/>
      <c r="J25" s="97"/>
      <c r="K25" s="96"/>
      <c r="L25" s="48"/>
      <c r="M25" s="49"/>
      <c r="N25" s="48"/>
      <c r="O25" s="49"/>
      <c r="P25" s="42"/>
      <c r="Q25" s="50"/>
      <c r="R25" s="50"/>
      <c r="S25" s="50"/>
      <c r="T25" s="87"/>
    </row>
    <row r="26" spans="1:20" ht="40.049999999999997" customHeight="1">
      <c r="A26" s="87"/>
      <c r="B26" s="98">
        <v>5</v>
      </c>
      <c r="C26" s="547" t="s">
        <v>63</v>
      </c>
      <c r="D26" s="548"/>
      <c r="E26" s="548"/>
      <c r="F26" s="549"/>
      <c r="G26" s="100"/>
      <c r="H26" s="55">
        <v>0.5</v>
      </c>
      <c r="I26" s="44">
        <f>IF(ISBLANK(E11),,ROUND(E11*H26,0))</f>
        <v>0</v>
      </c>
      <c r="J26" s="44">
        <f>IF(ISBLANK(F11),,ROUND(F11*H26,0))</f>
        <v>0</v>
      </c>
      <c r="K26" s="100"/>
      <c r="L26" s="56"/>
      <c r="M26" s="46" t="str">
        <f>IF(ISBLANK(L26),"",IF(ISBLANK(E11),"",IF(AND(L26&gt;=I26,L26&gt;0),"Yes","No")))</f>
        <v/>
      </c>
      <c r="N26" s="56"/>
      <c r="O26" s="46" t="str">
        <f>IF(ISBLANK(N26),"",IF(ISBLANK(F11),"",IF(AND(N26&gt;=J26,N26&gt;0),"Yes","No")))</f>
        <v/>
      </c>
      <c r="P26" s="47"/>
      <c r="Q26" s="554" t="s">
        <v>64</v>
      </c>
      <c r="R26" s="555"/>
      <c r="S26" s="556"/>
      <c r="T26" s="87"/>
    </row>
    <row r="27" spans="1:20" ht="15" customHeight="1">
      <c r="A27" s="87"/>
      <c r="B27" s="95"/>
      <c r="C27" s="544" t="s">
        <v>34</v>
      </c>
      <c r="D27" s="545"/>
      <c r="E27" s="545"/>
      <c r="F27" s="546"/>
      <c r="G27" s="96"/>
      <c r="H27" s="48"/>
      <c r="I27" s="97"/>
      <c r="J27" s="97"/>
      <c r="K27" s="96"/>
      <c r="L27" s="48"/>
      <c r="M27" s="49"/>
      <c r="N27" s="48"/>
      <c r="O27" s="49"/>
      <c r="P27" s="42"/>
      <c r="Q27" s="50"/>
      <c r="R27" s="50"/>
      <c r="S27" s="50"/>
      <c r="T27" s="87"/>
    </row>
    <row r="28" spans="1:20" ht="52.5" customHeight="1">
      <c r="A28" s="87"/>
      <c r="B28" s="98">
        <v>6</v>
      </c>
      <c r="C28" s="547" t="s">
        <v>35</v>
      </c>
      <c r="D28" s="548"/>
      <c r="E28" s="548"/>
      <c r="F28" s="549"/>
      <c r="G28" s="99"/>
      <c r="H28" s="44">
        <v>4</v>
      </c>
      <c r="I28" s="89"/>
      <c r="J28" s="89"/>
      <c r="K28" s="89"/>
      <c r="L28" s="51"/>
      <c r="M28" s="46" t="str">
        <f>IF(ISBLANK(L28),"",IF(AND(L28&gt;=H28,L28&gt;0),"Yes","No"))</f>
        <v/>
      </c>
      <c r="N28" s="51"/>
      <c r="O28" s="46" t="str">
        <f>IF(ISBLANK(N28),"",IF(AND(N28&gt;=L28,N28&gt;0),"Yes","No"))</f>
        <v/>
      </c>
      <c r="P28" s="47"/>
      <c r="Q28" s="554" t="s">
        <v>65</v>
      </c>
      <c r="R28" s="555"/>
      <c r="S28" s="556"/>
      <c r="T28" s="87"/>
    </row>
    <row r="29" spans="1:20" ht="15" customHeight="1">
      <c r="A29" s="87"/>
      <c r="B29" s="95"/>
      <c r="C29" s="574" t="s">
        <v>1</v>
      </c>
      <c r="D29" s="575"/>
      <c r="E29" s="575"/>
      <c r="F29" s="576"/>
      <c r="G29" s="87"/>
      <c r="H29" s="40"/>
      <c r="I29" s="89"/>
      <c r="J29" s="89"/>
      <c r="K29" s="87"/>
      <c r="L29" s="40"/>
      <c r="M29" s="41"/>
      <c r="N29" s="40"/>
      <c r="O29" s="41"/>
      <c r="P29" s="87"/>
      <c r="Q29" s="87"/>
      <c r="R29" s="87"/>
      <c r="S29" s="87"/>
      <c r="T29" s="87"/>
    </row>
    <row r="30" spans="1:20" ht="48.45" customHeight="1">
      <c r="A30" s="87"/>
      <c r="B30" s="98">
        <v>4</v>
      </c>
      <c r="C30" s="577" t="s">
        <v>66</v>
      </c>
      <c r="D30" s="578"/>
      <c r="E30" s="578"/>
      <c r="F30" s="579"/>
      <c r="G30" s="96"/>
      <c r="H30" s="82" t="s">
        <v>36</v>
      </c>
      <c r="I30" s="97"/>
      <c r="J30" s="97"/>
      <c r="K30" s="96"/>
      <c r="L30" s="54"/>
      <c r="M30" s="46" t="str">
        <f>IF(ISBLANK(L30),"",IF(LOWER(LEFT(L30,1))="y","Yes","No"))</f>
        <v/>
      </c>
      <c r="N30" s="54"/>
      <c r="O30" s="46" t="str">
        <f>IF(ISBLANK(N30),"",IF(LOWER(LEFT(N30,1))="y","Yes","No"))</f>
        <v/>
      </c>
      <c r="P30" s="42"/>
      <c r="Q30" s="580" t="s">
        <v>67</v>
      </c>
      <c r="R30" s="581"/>
      <c r="S30" s="582"/>
      <c r="T30" s="87"/>
    </row>
    <row r="31" spans="1:20" ht="15" customHeight="1">
      <c r="A31" s="87"/>
      <c r="B31" s="95"/>
      <c r="C31" s="544" t="s">
        <v>68</v>
      </c>
      <c r="D31" s="545"/>
      <c r="E31" s="545"/>
      <c r="F31" s="546"/>
      <c r="G31" s="96"/>
      <c r="H31" s="48"/>
      <c r="I31" s="97"/>
      <c r="J31" s="97"/>
      <c r="K31" s="96"/>
      <c r="L31" s="48"/>
      <c r="M31" s="49"/>
      <c r="N31" s="48"/>
      <c r="O31" s="49"/>
      <c r="P31" s="42"/>
      <c r="Q31" s="50"/>
      <c r="R31" s="50"/>
      <c r="S31" s="50"/>
      <c r="T31" s="87"/>
    </row>
    <row r="32" spans="1:20" ht="40.049999999999997" customHeight="1">
      <c r="A32" s="87"/>
      <c r="B32" s="98">
        <v>7</v>
      </c>
      <c r="C32" s="547" t="s">
        <v>69</v>
      </c>
      <c r="D32" s="548"/>
      <c r="E32" s="548"/>
      <c r="F32" s="549"/>
      <c r="G32" s="99"/>
      <c r="H32" s="52">
        <v>0.65</v>
      </c>
      <c r="I32" s="44">
        <f>IF(ISBLANK(E13),,ROUND(E13*H32,0))</f>
        <v>0</v>
      </c>
      <c r="J32" s="44">
        <f>IF(ISBLANK(F13),,ROUND(F13*H32,0))</f>
        <v>0</v>
      </c>
      <c r="K32" s="99"/>
      <c r="L32" s="56"/>
      <c r="M32" s="46" t="str">
        <f>IF(ISBLANK(L32),"",IF(ISBLANK(E13),"",IF(AND(L32&gt;=I32,L32&gt;0),"Yes","No")))</f>
        <v/>
      </c>
      <c r="N32" s="56"/>
      <c r="O32" s="46" t="str">
        <f>IF(ISBLANK(N32),"",IF(ISBLANK(F13),"",IF(AND(N32&gt;=J32,N32&gt;0),"Yes","No")))</f>
        <v/>
      </c>
      <c r="P32" s="47"/>
      <c r="Q32" s="554" t="s">
        <v>60</v>
      </c>
      <c r="R32" s="555"/>
      <c r="S32" s="556"/>
      <c r="T32" s="87"/>
    </row>
    <row r="33" spans="1:20" ht="15" customHeight="1">
      <c r="A33" s="87"/>
      <c r="B33" s="95"/>
      <c r="C33" s="544" t="s">
        <v>2</v>
      </c>
      <c r="D33" s="545"/>
      <c r="E33" s="545"/>
      <c r="F33" s="546"/>
      <c r="G33" s="96"/>
      <c r="H33" s="48"/>
      <c r="I33" s="97"/>
      <c r="J33" s="97"/>
      <c r="K33" s="96"/>
      <c r="L33" s="48"/>
      <c r="M33" s="49"/>
      <c r="N33" s="48"/>
      <c r="O33" s="49"/>
      <c r="P33" s="42"/>
      <c r="Q33" s="50"/>
      <c r="R33" s="50"/>
      <c r="S33" s="50"/>
      <c r="T33" s="87"/>
    </row>
    <row r="34" spans="1:20" ht="40.049999999999997" customHeight="1">
      <c r="A34" s="87"/>
      <c r="B34" s="98">
        <v>8</v>
      </c>
      <c r="C34" s="547" t="s">
        <v>70</v>
      </c>
      <c r="D34" s="548"/>
      <c r="E34" s="548"/>
      <c r="F34" s="549"/>
      <c r="G34" s="99"/>
      <c r="H34" s="52">
        <v>0.5</v>
      </c>
      <c r="I34" s="44">
        <f>IF(ISBLANK(E13),,ROUND(E13*H34,0))</f>
        <v>0</v>
      </c>
      <c r="J34" s="44">
        <f>IF(ISBLANK(F13),,ROUND(F13*H34,0))</f>
        <v>0</v>
      </c>
      <c r="K34" s="99"/>
      <c r="L34" s="56"/>
      <c r="M34" s="46" t="str">
        <f>IF(ISBLANK(L34),"",IF(ISBLANK(E13),"",IF(AND(L34&gt;=I34,L34&gt;0),"Yes","No")))</f>
        <v/>
      </c>
      <c r="N34" s="56"/>
      <c r="O34" s="46" t="str">
        <f>IF(ISBLANK(N34),"",IF(ISBLANK(F13),"",IF(AND(N34&gt;=J34,N34&gt;0),"Yes","No")))</f>
        <v/>
      </c>
      <c r="P34" s="47"/>
      <c r="Q34" s="554" t="s">
        <v>71</v>
      </c>
      <c r="R34" s="555"/>
      <c r="S34" s="556"/>
      <c r="T34" s="87"/>
    </row>
    <row r="35" spans="1:20" ht="15" customHeight="1">
      <c r="A35" s="87"/>
      <c r="B35" s="95"/>
      <c r="C35" s="544" t="s">
        <v>3</v>
      </c>
      <c r="D35" s="545"/>
      <c r="E35" s="545"/>
      <c r="F35" s="546"/>
      <c r="G35" s="96"/>
      <c r="H35" s="48"/>
      <c r="I35" s="97"/>
      <c r="J35" s="97"/>
      <c r="K35" s="96"/>
      <c r="L35" s="48"/>
      <c r="M35" s="49"/>
      <c r="N35" s="48"/>
      <c r="O35" s="49"/>
      <c r="P35" s="42"/>
      <c r="Q35" s="50"/>
      <c r="R35" s="50"/>
      <c r="S35" s="50"/>
      <c r="T35" s="87"/>
    </row>
    <row r="36" spans="1:20" ht="40.049999999999997" customHeight="1">
      <c r="A36" s="87"/>
      <c r="B36" s="98">
        <v>9</v>
      </c>
      <c r="C36" s="547" t="s">
        <v>37</v>
      </c>
      <c r="D36" s="548"/>
      <c r="E36" s="548"/>
      <c r="F36" s="549"/>
      <c r="G36" s="99"/>
      <c r="H36" s="44">
        <v>4</v>
      </c>
      <c r="I36" s="89"/>
      <c r="J36" s="89"/>
      <c r="K36" s="89"/>
      <c r="L36" s="51"/>
      <c r="M36" s="46" t="str">
        <f>IF(ISBLANK(L36),"",IF(AND(L36&gt;=H36,L36&gt;0),"Yes","No"))</f>
        <v/>
      </c>
      <c r="N36" s="51"/>
      <c r="O36" s="46" t="str">
        <f>IF(ISBLANK(N36),"",IF(AND(N36&gt;=L36,N36&gt;0),"Yes","No"))</f>
        <v/>
      </c>
      <c r="P36" s="47"/>
      <c r="Q36" s="554" t="s">
        <v>60</v>
      </c>
      <c r="R36" s="555"/>
      <c r="S36" s="556"/>
      <c r="T36" s="87"/>
    </row>
    <row r="37" spans="1:20" ht="15" customHeight="1">
      <c r="A37" s="87"/>
      <c r="B37" s="95"/>
      <c r="C37" s="544" t="s">
        <v>5</v>
      </c>
      <c r="D37" s="545"/>
      <c r="E37" s="545"/>
      <c r="F37" s="546"/>
      <c r="G37" s="96"/>
      <c r="H37" s="48"/>
      <c r="I37" s="97"/>
      <c r="J37" s="97"/>
      <c r="K37" s="96"/>
      <c r="L37" s="48"/>
      <c r="M37" s="49"/>
      <c r="N37" s="48"/>
      <c r="O37" s="49"/>
      <c r="P37" s="42"/>
      <c r="Q37" s="50"/>
      <c r="R37" s="50"/>
      <c r="S37" s="50"/>
      <c r="T37" s="87"/>
    </row>
    <row r="38" spans="1:20" ht="40.049999999999997" customHeight="1">
      <c r="A38" s="87"/>
      <c r="B38" s="98">
        <v>10</v>
      </c>
      <c r="C38" s="547" t="s">
        <v>38</v>
      </c>
      <c r="D38" s="548"/>
      <c r="E38" s="548"/>
      <c r="F38" s="549"/>
      <c r="G38" s="99"/>
      <c r="H38" s="44">
        <v>2</v>
      </c>
      <c r="I38" s="89"/>
      <c r="J38" s="89"/>
      <c r="K38" s="89"/>
      <c r="L38" s="51"/>
      <c r="M38" s="46" t="str">
        <f>IF(ISBLANK(L38),"",IF(AND(L38&gt;=H38,L38&gt;0),"Yes","No"))</f>
        <v/>
      </c>
      <c r="N38" s="51"/>
      <c r="O38" s="46" t="str">
        <f>IF(ISBLANK(N38),"",IF(AND(N38&gt;=L38,N38&gt;0),"Yes","No"))</f>
        <v/>
      </c>
      <c r="P38" s="47"/>
      <c r="Q38" s="554" t="s">
        <v>60</v>
      </c>
      <c r="R38" s="555"/>
      <c r="S38" s="556"/>
      <c r="T38" s="87"/>
    </row>
    <row r="39" spans="1:20" ht="15" customHeight="1">
      <c r="A39" s="87"/>
      <c r="B39" s="95"/>
      <c r="C39" s="544" t="s">
        <v>6</v>
      </c>
      <c r="D39" s="545"/>
      <c r="E39" s="545"/>
      <c r="F39" s="546"/>
      <c r="G39" s="96"/>
      <c r="H39" s="48"/>
      <c r="I39" s="97"/>
      <c r="J39" s="97"/>
      <c r="K39" s="96"/>
      <c r="L39" s="48"/>
      <c r="M39" s="49"/>
      <c r="N39" s="48"/>
      <c r="O39" s="49"/>
      <c r="P39" s="42"/>
      <c r="Q39" s="50"/>
      <c r="R39" s="50"/>
      <c r="S39" s="50"/>
      <c r="T39" s="87"/>
    </row>
    <row r="40" spans="1:20" ht="40.049999999999997" customHeight="1">
      <c r="A40" s="87"/>
      <c r="B40" s="98">
        <v>11</v>
      </c>
      <c r="C40" s="547" t="s">
        <v>39</v>
      </c>
      <c r="D40" s="548"/>
      <c r="E40" s="548"/>
      <c r="F40" s="549"/>
      <c r="G40" s="99"/>
      <c r="H40" s="44">
        <v>2</v>
      </c>
      <c r="I40" s="89"/>
      <c r="J40" s="89"/>
      <c r="K40" s="89"/>
      <c r="L40" s="51"/>
      <c r="M40" s="46" t="str">
        <f>IF(ISBLANK(L40),"",IF(AND(L40&gt;=H40,L40&gt;0),"Yes","No"))</f>
        <v/>
      </c>
      <c r="N40" s="51"/>
      <c r="O40" s="46" t="str">
        <f>IF(ISBLANK(N40),"",IF(AND(N40&gt;=L40,N40&gt;0),"Yes","No"))</f>
        <v/>
      </c>
      <c r="P40" s="47"/>
      <c r="Q40" s="554" t="s">
        <v>60</v>
      </c>
      <c r="R40" s="555"/>
      <c r="S40" s="556"/>
      <c r="T40" s="87"/>
    </row>
    <row r="41" spans="1:20" ht="15" customHeight="1">
      <c r="A41" s="87"/>
      <c r="B41" s="95"/>
      <c r="C41" s="544" t="s">
        <v>40</v>
      </c>
      <c r="D41" s="545"/>
      <c r="E41" s="545"/>
      <c r="F41" s="546"/>
      <c r="G41" s="96"/>
      <c r="H41" s="48"/>
      <c r="I41" s="97"/>
      <c r="J41" s="97"/>
      <c r="K41" s="96"/>
      <c r="L41" s="48"/>
      <c r="M41" s="49"/>
      <c r="N41" s="48"/>
      <c r="O41" s="49"/>
      <c r="P41" s="42"/>
      <c r="Q41" s="50"/>
      <c r="R41" s="50"/>
      <c r="S41" s="50"/>
      <c r="T41" s="87"/>
    </row>
    <row r="42" spans="1:20" ht="40.049999999999997" customHeight="1">
      <c r="A42" s="87"/>
      <c r="B42" s="98">
        <v>12</v>
      </c>
      <c r="C42" s="547" t="s">
        <v>72</v>
      </c>
      <c r="D42" s="548"/>
      <c r="E42" s="548"/>
      <c r="F42" s="549"/>
      <c r="G42" s="99"/>
      <c r="H42" s="52">
        <v>0.5</v>
      </c>
      <c r="I42" s="44">
        <f>IF(ISBLANK(E13),,ROUND(E13*H42,0))</f>
        <v>0</v>
      </c>
      <c r="J42" s="44">
        <f>IF(ISBLANK(F13),,ROUND(F13*H42,0))</f>
        <v>0</v>
      </c>
      <c r="K42" s="99"/>
      <c r="L42" s="56"/>
      <c r="M42" s="46" t="str">
        <f>IF(ISBLANK(L42),"",IF(ISBLANK(E13),"",IF(AND(L42&gt;=I42,L42&gt;0),"Yes","No")))</f>
        <v/>
      </c>
      <c r="N42" s="56"/>
      <c r="O42" s="46" t="str">
        <f>IF(ISBLANK(N42),"",IF(ISBLANK(F13),"",IF(AND(N42&gt;=J42,N42&gt;0),"Yes","No")))</f>
        <v/>
      </c>
      <c r="P42" s="47"/>
      <c r="Q42" s="554" t="s">
        <v>73</v>
      </c>
      <c r="R42" s="555"/>
      <c r="S42" s="556"/>
      <c r="T42" s="87"/>
    </row>
    <row r="43" spans="1:20" ht="15" customHeight="1">
      <c r="A43" s="87"/>
      <c r="B43" s="95"/>
      <c r="C43" s="544" t="s">
        <v>74</v>
      </c>
      <c r="D43" s="545"/>
      <c r="E43" s="545"/>
      <c r="F43" s="546"/>
      <c r="G43" s="96"/>
      <c r="H43" s="48"/>
      <c r="I43" s="97"/>
      <c r="J43" s="97"/>
      <c r="K43" s="96"/>
      <c r="L43" s="48"/>
      <c r="M43" s="49"/>
      <c r="N43" s="48"/>
      <c r="O43" s="49"/>
      <c r="P43" s="42"/>
      <c r="Q43" s="50"/>
      <c r="R43" s="50"/>
      <c r="S43" s="50"/>
      <c r="T43" s="87"/>
    </row>
    <row r="44" spans="1:20" ht="15" customHeight="1">
      <c r="A44" s="87"/>
      <c r="B44" s="485">
        <v>13</v>
      </c>
      <c r="C44" s="557" t="s">
        <v>75</v>
      </c>
      <c r="D44" s="558"/>
      <c r="E44" s="558"/>
      <c r="F44" s="559"/>
      <c r="G44" s="96"/>
      <c r="H44" s="560">
        <v>3</v>
      </c>
      <c r="I44" s="97"/>
      <c r="J44" s="97"/>
      <c r="K44" s="96"/>
      <c r="L44" s="562"/>
      <c r="M44" s="564" t="str">
        <f>IF(ISBLANK(L44),"",IF(AND(L44&gt;=H44,L44&gt;0),"Yes","No"))</f>
        <v/>
      </c>
      <c r="N44" s="562"/>
      <c r="O44" s="564" t="str">
        <f t="shared" ref="O44" si="0">IF(ISBLANK(N44),"",IF(AND(N44&gt;=L44,N44&gt;0),"Yes","No"))</f>
        <v/>
      </c>
      <c r="P44" s="42"/>
      <c r="Q44" s="566" t="s">
        <v>60</v>
      </c>
      <c r="R44" s="567"/>
      <c r="S44" s="568"/>
      <c r="T44" s="87"/>
    </row>
    <row r="45" spans="1:20" ht="75" customHeight="1">
      <c r="A45" s="87"/>
      <c r="B45" s="486"/>
      <c r="C45" s="57"/>
      <c r="D45" s="572" t="s">
        <v>76</v>
      </c>
      <c r="E45" s="572"/>
      <c r="F45" s="573"/>
      <c r="G45" s="58"/>
      <c r="H45" s="561"/>
      <c r="I45" s="89"/>
      <c r="J45" s="89"/>
      <c r="K45" s="89"/>
      <c r="L45" s="563"/>
      <c r="M45" s="565"/>
      <c r="N45" s="563"/>
      <c r="O45" s="565"/>
      <c r="P45" s="47"/>
      <c r="Q45" s="569"/>
      <c r="R45" s="570"/>
      <c r="S45" s="571"/>
      <c r="T45" s="87"/>
    </row>
    <row r="46" spans="1:20" ht="15" customHeight="1">
      <c r="A46" s="87"/>
      <c r="B46" s="95"/>
      <c r="C46" s="544" t="s">
        <v>7</v>
      </c>
      <c r="D46" s="545"/>
      <c r="E46" s="545"/>
      <c r="F46" s="546"/>
      <c r="G46" s="96"/>
      <c r="H46" s="48"/>
      <c r="I46" s="97"/>
      <c r="J46" s="97"/>
      <c r="K46" s="96"/>
      <c r="L46" s="48"/>
      <c r="M46" s="49"/>
      <c r="N46" s="48"/>
      <c r="O46" s="49"/>
      <c r="P46" s="42"/>
      <c r="Q46" s="50"/>
      <c r="R46" s="50"/>
      <c r="S46" s="50"/>
      <c r="T46" s="87"/>
    </row>
    <row r="47" spans="1:20" ht="40.049999999999997" customHeight="1">
      <c r="A47" s="87"/>
      <c r="B47" s="98">
        <v>14</v>
      </c>
      <c r="C47" s="547" t="s">
        <v>41</v>
      </c>
      <c r="D47" s="548"/>
      <c r="E47" s="548"/>
      <c r="F47" s="549"/>
      <c r="G47" s="99"/>
      <c r="H47" s="44" t="s">
        <v>27</v>
      </c>
      <c r="I47" s="89"/>
      <c r="J47" s="89"/>
      <c r="K47" s="89"/>
      <c r="L47" s="54"/>
      <c r="M47" s="46" t="str">
        <f>IF(ISBLANK(L47),"",IF(LOWER(LEFT(L47,1))="y","Yes","No"))</f>
        <v/>
      </c>
      <c r="N47" s="54"/>
      <c r="O47" s="46" t="str">
        <f>IF(ISBLANK(N47),"",IF(LOWER(LEFT(N47,1))="y","Yes","No"))</f>
        <v/>
      </c>
      <c r="P47" s="47"/>
      <c r="Q47" s="554" t="s">
        <v>60</v>
      </c>
      <c r="R47" s="555"/>
      <c r="S47" s="556"/>
      <c r="T47" s="87"/>
    </row>
    <row r="48" spans="1:20" ht="15" customHeight="1">
      <c r="A48" s="87"/>
      <c r="B48" s="95"/>
      <c r="C48" s="544" t="s">
        <v>77</v>
      </c>
      <c r="D48" s="545"/>
      <c r="E48" s="545"/>
      <c r="F48" s="546"/>
      <c r="G48" s="96"/>
      <c r="H48" s="48"/>
      <c r="I48" s="97"/>
      <c r="J48" s="97"/>
      <c r="K48" s="96"/>
      <c r="L48" s="48"/>
      <c r="M48" s="49"/>
      <c r="N48" s="48"/>
      <c r="O48" s="49"/>
      <c r="P48" s="42"/>
      <c r="Q48" s="50"/>
      <c r="R48" s="50"/>
      <c r="S48" s="50"/>
      <c r="T48" s="87"/>
    </row>
    <row r="49" spans="1:20" ht="40.049999999999997" customHeight="1">
      <c r="A49" s="87"/>
      <c r="B49" s="98">
        <v>15</v>
      </c>
      <c r="C49" s="547" t="s">
        <v>42</v>
      </c>
      <c r="D49" s="548"/>
      <c r="E49" s="548"/>
      <c r="F49" s="549"/>
      <c r="G49" s="59"/>
      <c r="H49" s="44" t="s">
        <v>27</v>
      </c>
      <c r="I49" s="89"/>
      <c r="J49" s="89"/>
      <c r="K49" s="89"/>
      <c r="L49" s="54"/>
      <c r="M49" s="46" t="str">
        <f>IF(ISBLANK(L49),"",IF(LOWER(LEFT(L49,1))="y","Yes","No"))</f>
        <v/>
      </c>
      <c r="N49" s="54"/>
      <c r="O49" s="46" t="str">
        <f>IF(ISBLANK(N49),"",IF(LOWER(LEFT(N49,1))="y","Yes","No"))</f>
        <v/>
      </c>
      <c r="P49" s="47"/>
      <c r="Q49" s="554" t="s">
        <v>60</v>
      </c>
      <c r="R49" s="555"/>
      <c r="S49" s="556"/>
      <c r="T49" s="87"/>
    </row>
    <row r="50" spans="1:20" ht="15" customHeight="1">
      <c r="A50" s="87"/>
      <c r="B50" s="101"/>
      <c r="C50" s="87"/>
      <c r="D50" s="87"/>
      <c r="E50" s="87"/>
      <c r="F50" s="87"/>
      <c r="G50" s="96"/>
      <c r="H50" s="60"/>
      <c r="I50" s="97"/>
      <c r="J50" s="97"/>
      <c r="K50" s="96"/>
      <c r="L50" s="48"/>
      <c r="M50" s="61"/>
      <c r="N50" s="48"/>
      <c r="O50" s="61"/>
      <c r="P50" s="42"/>
      <c r="Q50" s="62"/>
      <c r="R50" s="62"/>
      <c r="S50" s="62"/>
      <c r="T50" s="87"/>
    </row>
    <row r="51" spans="1:20" s="68" customFormat="1" ht="34.950000000000003" customHeight="1">
      <c r="A51" s="63"/>
      <c r="B51" s="550" t="s">
        <v>43</v>
      </c>
      <c r="C51" s="551"/>
      <c r="D51" s="551"/>
      <c r="E51" s="551"/>
      <c r="F51" s="64"/>
      <c r="G51" s="65"/>
      <c r="H51" s="64"/>
      <c r="I51" s="89"/>
      <c r="J51" s="89"/>
      <c r="K51" s="89"/>
      <c r="L51" s="66" t="str">
        <f>IF(AND(L26&amp;L28&amp;L30&amp;L32&amp;L34&amp;L36&amp;L38&amp;L40&amp;L42&amp;L22&amp;L24&amp;L44&amp;L47&amp;L49="",L20&lt;1),"",$M$51)</f>
        <v/>
      </c>
      <c r="M51" s="67">
        <f>COUNTIF($M$20:$M$49,"Yes")</f>
        <v>0</v>
      </c>
      <c r="N51" s="66" t="str">
        <f>IF(AND(N26&amp;N28&amp;N30&amp;N32&amp;N34&amp;N36&amp;N38&amp;N40&amp;N42&amp;N22&amp;N24&amp;N44&amp;N47&amp;N49="",N20&lt;1),"",$O$51)</f>
        <v/>
      </c>
      <c r="O51" s="67">
        <f>COUNTIF($O$20:$O$49,"Yes")</f>
        <v>0</v>
      </c>
      <c r="P51" s="42"/>
      <c r="Q51" s="87"/>
      <c r="R51" s="87"/>
      <c r="S51" s="87"/>
      <c r="T51" s="63"/>
    </row>
    <row r="52" spans="1:20">
      <c r="A52" s="69" t="s">
        <v>4</v>
      </c>
      <c r="B52" s="88"/>
      <c r="C52" s="87"/>
      <c r="D52" s="87"/>
      <c r="E52" s="87"/>
      <c r="F52" s="64"/>
      <c r="G52" s="87"/>
      <c r="H52" s="24"/>
      <c r="I52" s="89"/>
      <c r="J52" s="89"/>
      <c r="K52" s="87"/>
      <c r="L52" s="24"/>
      <c r="M52" s="24"/>
      <c r="N52" s="24"/>
      <c r="O52" s="24"/>
      <c r="P52" s="87"/>
      <c r="Q52" s="87"/>
      <c r="R52" s="87"/>
      <c r="S52" s="87"/>
      <c r="T52" s="87"/>
    </row>
    <row r="53" spans="1:20" ht="34.950000000000003" customHeight="1">
      <c r="A53" s="87"/>
      <c r="B53" s="550" t="s">
        <v>44</v>
      </c>
      <c r="C53" s="551"/>
      <c r="D53" s="551"/>
      <c r="E53" s="551"/>
      <c r="F53" s="64"/>
      <c r="G53" s="70"/>
      <c r="H53" s="70"/>
      <c r="I53" s="71"/>
      <c r="J53" s="71"/>
      <c r="K53" s="71"/>
      <c r="L53" s="552" t="e">
        <f>IF(OR(st_total_final&lt;&gt;"",st_total_firsteval=""),"",IF(st_total_firsteval&gt;=12,"Gold Award",IF(st_total_firsteval&gt;=9,"Silver Award",IF(st_total_firsteval&gt;=6,"Bronze Award",IF(st_total_firsteval&gt;=1,"Participation Certificate","No Award")))))</f>
        <v>#REF!</v>
      </c>
      <c r="M53" s="552"/>
      <c r="N53" s="552" t="e">
        <f>IF(st_total_final&lt;&gt;"",IF(st_total_final&gt;=12,"Gold Award",IF(st_total_final&gt;=9,"Silver Award",IF(st_total_final&gt;=6,"Bronze Award",IF(st_total_final&gt;=1,"Participation Certificate","No Award")))),"")</f>
        <v>#REF!</v>
      </c>
      <c r="O53" s="552"/>
      <c r="P53" s="72"/>
      <c r="Q53" s="87"/>
      <c r="R53" s="87"/>
      <c r="S53" s="87"/>
      <c r="T53" s="87"/>
    </row>
    <row r="54" spans="1:20" ht="15" customHeight="1">
      <c r="A54" s="87"/>
      <c r="B54" s="88"/>
      <c r="C54" s="87"/>
      <c r="D54" s="87"/>
      <c r="E54" s="87"/>
      <c r="F54" s="87"/>
      <c r="G54" s="87"/>
      <c r="H54" s="73"/>
      <c r="I54" s="74"/>
      <c r="J54" s="74"/>
      <c r="K54" s="74"/>
      <c r="L54" s="87"/>
      <c r="M54" s="87"/>
      <c r="N54" s="87"/>
      <c r="O54" s="75"/>
      <c r="P54" s="75"/>
      <c r="Q54" s="87"/>
      <c r="R54" s="87"/>
      <c r="S54" s="87"/>
      <c r="T54" s="87"/>
    </row>
    <row r="55" spans="1:20" ht="64.95" customHeight="1">
      <c r="A55" s="87"/>
      <c r="B55" s="88"/>
      <c r="C55" s="76" t="s">
        <v>45</v>
      </c>
      <c r="D55" s="553"/>
      <c r="E55" s="553"/>
      <c r="F55" s="553"/>
      <c r="G55" s="102"/>
      <c r="H55" s="553"/>
      <c r="I55" s="553"/>
      <c r="J55" s="553"/>
      <c r="K55" s="553"/>
      <c r="L55" s="553"/>
      <c r="M55" s="553"/>
      <c r="N55" s="87"/>
      <c r="O55" s="75"/>
      <c r="P55" s="103"/>
      <c r="Q55" s="87"/>
      <c r="R55" s="87"/>
      <c r="S55" s="87"/>
      <c r="T55" s="87"/>
    </row>
    <row r="56" spans="1:20" ht="15" customHeight="1">
      <c r="A56" s="87"/>
      <c r="B56" s="88"/>
      <c r="C56" s="87"/>
      <c r="D56" s="543" t="s">
        <v>46</v>
      </c>
      <c r="E56" s="543"/>
      <c r="F56" s="543"/>
      <c r="G56" s="77"/>
      <c r="H56" s="543" t="s">
        <v>78</v>
      </c>
      <c r="I56" s="543"/>
      <c r="J56" s="543"/>
      <c r="K56" s="543"/>
      <c r="L56" s="543"/>
      <c r="M56" s="543"/>
      <c r="N56" s="87"/>
      <c r="O56" s="75"/>
      <c r="P56" s="75"/>
      <c r="Q56" s="87"/>
      <c r="R56" s="87"/>
      <c r="S56" s="87"/>
      <c r="T56" s="87"/>
    </row>
    <row r="57" spans="1:20" ht="15" customHeight="1">
      <c r="A57" s="87"/>
      <c r="B57" s="88"/>
      <c r="C57" s="87"/>
      <c r="D57" s="87"/>
      <c r="E57" s="87"/>
      <c r="F57" s="87"/>
      <c r="G57" s="102"/>
      <c r="H57" s="73"/>
      <c r="I57" s="74"/>
      <c r="J57" s="74"/>
      <c r="K57" s="74"/>
      <c r="L57" s="102"/>
      <c r="M57" s="102"/>
      <c r="N57" s="87"/>
      <c r="O57" s="75"/>
      <c r="P57" s="75"/>
      <c r="Q57" s="87"/>
      <c r="R57" s="87"/>
      <c r="S57" s="87"/>
      <c r="T57" s="87"/>
    </row>
    <row r="58" spans="1:20" ht="15" customHeight="1">
      <c r="A58" s="87"/>
      <c r="B58" s="88"/>
      <c r="C58" s="87"/>
      <c r="D58" s="87"/>
      <c r="E58" s="87"/>
      <c r="F58" s="87"/>
      <c r="G58" s="87"/>
      <c r="H58" s="24"/>
      <c r="I58" s="89"/>
      <c r="J58" s="89"/>
      <c r="K58" s="87"/>
      <c r="L58" s="87"/>
      <c r="M58" s="87"/>
      <c r="N58" s="87"/>
      <c r="O58" s="87"/>
      <c r="P58" s="87"/>
      <c r="Q58" s="87"/>
      <c r="R58" s="87"/>
      <c r="S58" s="87"/>
      <c r="T58" s="87"/>
    </row>
    <row r="59" spans="1:20" ht="15" customHeight="1">
      <c r="A59" s="87"/>
      <c r="B59" s="88"/>
      <c r="C59" s="87"/>
      <c r="D59" s="87"/>
      <c r="E59" s="87"/>
      <c r="F59" s="87"/>
      <c r="G59" s="87"/>
      <c r="H59" s="24"/>
      <c r="I59" s="89"/>
      <c r="J59" s="89"/>
      <c r="K59" s="87"/>
      <c r="L59" s="87"/>
      <c r="M59" s="87"/>
      <c r="N59" s="87"/>
      <c r="O59" s="87"/>
      <c r="P59" s="87"/>
      <c r="Q59" s="87"/>
      <c r="R59" s="87"/>
      <c r="S59" s="87"/>
      <c r="T59" s="87"/>
    </row>
  </sheetData>
  <mergeCells count="89">
    <mergeCell ref="Q6:S8"/>
    <mergeCell ref="B7:C7"/>
    <mergeCell ref="D7:F7"/>
    <mergeCell ref="H7:L7"/>
    <mergeCell ref="M7:O7"/>
    <mergeCell ref="B8:C8"/>
    <mergeCell ref="H12:L12"/>
    <mergeCell ref="M12:O12"/>
    <mergeCell ref="B6:C6"/>
    <mergeCell ref="D6:F6"/>
    <mergeCell ref="H6:L6"/>
    <mergeCell ref="M6:O6"/>
    <mergeCell ref="D8:F8"/>
    <mergeCell ref="H8:L8"/>
    <mergeCell ref="M8:O8"/>
    <mergeCell ref="H11:L11"/>
    <mergeCell ref="M11:O11"/>
    <mergeCell ref="H13:L13"/>
    <mergeCell ref="M13:O13"/>
    <mergeCell ref="B15:F17"/>
    <mergeCell ref="H15:H17"/>
    <mergeCell ref="I15:I17"/>
    <mergeCell ref="J15:J17"/>
    <mergeCell ref="L15:M15"/>
    <mergeCell ref="N15:O15"/>
    <mergeCell ref="Q15:S17"/>
    <mergeCell ref="L16:L17"/>
    <mergeCell ref="N16:N17"/>
    <mergeCell ref="C19:F19"/>
    <mergeCell ref="C20:F20"/>
    <mergeCell ref="Q20:S20"/>
    <mergeCell ref="C21:F21"/>
    <mergeCell ref="C22:F22"/>
    <mergeCell ref="Q22:S22"/>
    <mergeCell ref="C23:F23"/>
    <mergeCell ref="C24:F24"/>
    <mergeCell ref="I24:J24"/>
    <mergeCell ref="Q24:S24"/>
    <mergeCell ref="C25:F25"/>
    <mergeCell ref="C26:F26"/>
    <mergeCell ref="Q26:S26"/>
    <mergeCell ref="C27:F27"/>
    <mergeCell ref="C28:F28"/>
    <mergeCell ref="Q28:S28"/>
    <mergeCell ref="C29:F29"/>
    <mergeCell ref="C30:F30"/>
    <mergeCell ref="Q30:S30"/>
    <mergeCell ref="C31:F31"/>
    <mergeCell ref="C32:F32"/>
    <mergeCell ref="Q32:S32"/>
    <mergeCell ref="C33:F33"/>
    <mergeCell ref="C34:F34"/>
    <mergeCell ref="Q34:S34"/>
    <mergeCell ref="C35:F35"/>
    <mergeCell ref="C36:F36"/>
    <mergeCell ref="Q36:S36"/>
    <mergeCell ref="C37:F37"/>
    <mergeCell ref="C38:F38"/>
    <mergeCell ref="Q38:S38"/>
    <mergeCell ref="C39:F39"/>
    <mergeCell ref="C40:F40"/>
    <mergeCell ref="Q40:S40"/>
    <mergeCell ref="Q47:S47"/>
    <mergeCell ref="Q49:S49"/>
    <mergeCell ref="B51:E51"/>
    <mergeCell ref="C41:F41"/>
    <mergeCell ref="C42:F42"/>
    <mergeCell ref="Q42:S42"/>
    <mergeCell ref="C43:F43"/>
    <mergeCell ref="B44:B45"/>
    <mergeCell ref="C44:F44"/>
    <mergeCell ref="H44:H45"/>
    <mergeCell ref="L44:L45"/>
    <mergeCell ref="M44:M45"/>
    <mergeCell ref="N44:N45"/>
    <mergeCell ref="O44:O45"/>
    <mergeCell ref="Q44:S45"/>
    <mergeCell ref="D45:F45"/>
    <mergeCell ref="N53:O53"/>
    <mergeCell ref="D55:F55"/>
    <mergeCell ref="H55:M55"/>
    <mergeCell ref="C46:F46"/>
    <mergeCell ref="C47:F47"/>
    <mergeCell ref="D56:F56"/>
    <mergeCell ref="H56:M56"/>
    <mergeCell ref="C48:F48"/>
    <mergeCell ref="C49:F49"/>
    <mergeCell ref="B53:E53"/>
    <mergeCell ref="L53:M53"/>
  </mergeCells>
  <conditionalFormatting sqref="L51 N51">
    <cfRule type="cellIs" dxfId="51" priority="91" stopIfTrue="1" operator="greaterThanOrEqual">
      <formula>9</formula>
    </cfRule>
    <cfRule type="cellIs" dxfId="50" priority="89" stopIfTrue="1" operator="equal">
      <formula>""</formula>
    </cfRule>
    <cfRule type="cellIs" dxfId="49" priority="90" stopIfTrue="1" operator="greaterThanOrEqual">
      <formula>12</formula>
    </cfRule>
    <cfRule type="cellIs" dxfId="48" priority="92" stopIfTrue="1" operator="greaterThanOrEqual">
      <formula>6</formula>
    </cfRule>
  </conditionalFormatting>
  <conditionalFormatting sqref="L53 N53">
    <cfRule type="cellIs" dxfId="47" priority="96" stopIfTrue="1" operator="equal">
      <formula>"Gold Award"</formula>
    </cfRule>
    <cfRule type="cellIs" dxfId="46" priority="95" stopIfTrue="1" operator="equal">
      <formula>"Silver Award"</formula>
    </cfRule>
    <cfRule type="cellIs" dxfId="45" priority="94" stopIfTrue="1" operator="equal">
      <formula>"Bronze Award"</formula>
    </cfRule>
    <cfRule type="containsText" dxfId="44" priority="93" stopIfTrue="1" operator="containsText" text="Participation Certificate">
      <formula>NOT(ISERROR(SEARCH("Participation Certificate",L53)))</formula>
    </cfRule>
  </conditionalFormatting>
  <conditionalFormatting sqref="M19:M22 O19:O22 M30 O30">
    <cfRule type="cellIs" dxfId="43" priority="44" stopIfTrue="1" operator="equal">
      <formula>"No"</formula>
    </cfRule>
  </conditionalFormatting>
  <conditionalFormatting sqref="M20">
    <cfRule type="cellIs" dxfId="42" priority="13" stopIfTrue="1" operator="equal">
      <formula>"Yes"</formula>
    </cfRule>
    <cfRule type="cellIs" dxfId="41" priority="14" stopIfTrue="1" operator="equal">
      <formula>"No"</formula>
    </cfRule>
  </conditionalFormatting>
  <conditionalFormatting sqref="M22">
    <cfRule type="cellIs" dxfId="40" priority="9" stopIfTrue="1" operator="equal">
      <formula>"Yes"</formula>
    </cfRule>
    <cfRule type="cellIs" dxfId="39" priority="10" stopIfTrue="1" operator="equal">
      <formula>"No"</formula>
    </cfRule>
  </conditionalFormatting>
  <conditionalFormatting sqref="M24 O24">
    <cfRule type="cellIs" dxfId="38" priority="2" stopIfTrue="1" operator="equal">
      <formula>"No"</formula>
    </cfRule>
    <cfRule type="cellIs" dxfId="37" priority="1" stopIfTrue="1" operator="equal">
      <formula>"Yes"</formula>
    </cfRule>
  </conditionalFormatting>
  <conditionalFormatting sqref="M26 O26">
    <cfRule type="cellIs" dxfId="36" priority="42" stopIfTrue="1" operator="equal">
      <formula>"No"</formula>
    </cfRule>
    <cfRule type="cellIs" dxfId="35" priority="41" stopIfTrue="1" operator="equal">
      <formula>"Yes"</formula>
    </cfRule>
  </conditionalFormatting>
  <conditionalFormatting sqref="M28:M30">
    <cfRule type="cellIs" dxfId="34" priority="40" stopIfTrue="1" operator="equal">
      <formula>"No"</formula>
    </cfRule>
    <cfRule type="cellIs" dxfId="33" priority="39" stopIfTrue="1" operator="equal">
      <formula>"Yes"</formula>
    </cfRule>
  </conditionalFormatting>
  <conditionalFormatting sqref="M30 O30 M19:M22 O19:O22">
    <cfRule type="cellIs" dxfId="32" priority="43" stopIfTrue="1" operator="equal">
      <formula>"Yes"</formula>
    </cfRule>
  </conditionalFormatting>
  <conditionalFormatting sqref="M32 O32">
    <cfRule type="cellIs" dxfId="31" priority="33" stopIfTrue="1" operator="equal">
      <formula>"Yes"</formula>
    </cfRule>
    <cfRule type="cellIs" dxfId="30" priority="34" stopIfTrue="1" operator="equal">
      <formula>"No"</formula>
    </cfRule>
  </conditionalFormatting>
  <conditionalFormatting sqref="M34 O34">
    <cfRule type="cellIs" dxfId="29" priority="32" stopIfTrue="1" operator="equal">
      <formula>"No"</formula>
    </cfRule>
    <cfRule type="cellIs" dxfId="28" priority="31" stopIfTrue="1" operator="equal">
      <formula>"Yes"</formula>
    </cfRule>
  </conditionalFormatting>
  <conditionalFormatting sqref="M36">
    <cfRule type="cellIs" dxfId="27" priority="26" stopIfTrue="1" operator="equal">
      <formula>"No"</formula>
    </cfRule>
    <cfRule type="cellIs" dxfId="26" priority="25" stopIfTrue="1" operator="equal">
      <formula>"Yes"</formula>
    </cfRule>
  </conditionalFormatting>
  <conditionalFormatting sqref="M38">
    <cfRule type="cellIs" dxfId="25" priority="21" stopIfTrue="1" operator="equal">
      <formula>"Yes"</formula>
    </cfRule>
    <cfRule type="cellIs" dxfId="24" priority="22" stopIfTrue="1" operator="equal">
      <formula>"No"</formula>
    </cfRule>
  </conditionalFormatting>
  <conditionalFormatting sqref="M40">
    <cfRule type="cellIs" dxfId="23" priority="17" stopIfTrue="1" operator="equal">
      <formula>"Yes"</formula>
    </cfRule>
    <cfRule type="cellIs" dxfId="22" priority="18" stopIfTrue="1" operator="equal">
      <formula>"No"</formula>
    </cfRule>
  </conditionalFormatting>
  <conditionalFormatting sqref="M42 O42">
    <cfRule type="cellIs" dxfId="21" priority="29" stopIfTrue="1" operator="equal">
      <formula>"Yes"</formula>
    </cfRule>
    <cfRule type="cellIs" dxfId="20" priority="30" stopIfTrue="1" operator="equal">
      <formula>"No"</formula>
    </cfRule>
  </conditionalFormatting>
  <conditionalFormatting sqref="M44">
    <cfRule type="cellIs" dxfId="19" priority="5" stopIfTrue="1" operator="equal">
      <formula>"Yes"</formula>
    </cfRule>
    <cfRule type="cellIs" dxfId="18" priority="6" stopIfTrue="1" operator="equal">
      <formula>"No"</formula>
    </cfRule>
  </conditionalFormatting>
  <conditionalFormatting sqref="M47 O47">
    <cfRule type="cellIs" dxfId="17" priority="37" stopIfTrue="1" operator="equal">
      <formula>"Yes"</formula>
    </cfRule>
    <cfRule type="cellIs" dxfId="16" priority="38" stopIfTrue="1" operator="equal">
      <formula>"No"</formula>
    </cfRule>
  </conditionalFormatting>
  <conditionalFormatting sqref="M49 O49">
    <cfRule type="cellIs" dxfId="15" priority="36" stopIfTrue="1" operator="equal">
      <formula>"No"</formula>
    </cfRule>
    <cfRule type="cellIs" dxfId="14" priority="35" stopIfTrue="1" operator="equal">
      <formula>"Yes"</formula>
    </cfRule>
  </conditionalFormatting>
  <conditionalFormatting sqref="O20">
    <cfRule type="cellIs" dxfId="13" priority="11" stopIfTrue="1" operator="equal">
      <formula>"Yes"</formula>
    </cfRule>
    <cfRule type="cellIs" dxfId="12" priority="12" stopIfTrue="1" operator="equal">
      <formula>"No"</formula>
    </cfRule>
  </conditionalFormatting>
  <conditionalFormatting sqref="O22">
    <cfRule type="cellIs" dxfId="11" priority="8" stopIfTrue="1" operator="equal">
      <formula>"No"</formula>
    </cfRule>
    <cfRule type="cellIs" dxfId="10" priority="7" stopIfTrue="1" operator="equal">
      <formula>"Yes"</formula>
    </cfRule>
  </conditionalFormatting>
  <conditionalFormatting sqref="O28:O30">
    <cfRule type="cellIs" dxfId="9" priority="28" stopIfTrue="1" operator="equal">
      <formula>"No"</formula>
    </cfRule>
    <cfRule type="cellIs" dxfId="8" priority="27" stopIfTrue="1" operator="equal">
      <formula>"Yes"</formula>
    </cfRule>
  </conditionalFormatting>
  <conditionalFormatting sqref="O36">
    <cfRule type="cellIs" dxfId="7" priority="24" stopIfTrue="1" operator="equal">
      <formula>"No"</formula>
    </cfRule>
    <cfRule type="cellIs" dxfId="6" priority="23" stopIfTrue="1" operator="equal">
      <formula>"Yes"</formula>
    </cfRule>
  </conditionalFormatting>
  <conditionalFormatting sqref="O38">
    <cfRule type="cellIs" dxfId="5" priority="20" stopIfTrue="1" operator="equal">
      <formula>"No"</formula>
    </cfRule>
    <cfRule type="cellIs" dxfId="4" priority="19" stopIfTrue="1" operator="equal">
      <formula>"Yes"</formula>
    </cfRule>
  </conditionalFormatting>
  <conditionalFormatting sqref="O40">
    <cfRule type="cellIs" dxfId="3" priority="15" stopIfTrue="1" operator="equal">
      <formula>"Yes"</formula>
    </cfRule>
    <cfRule type="cellIs" dxfId="2" priority="16" stopIfTrue="1" operator="equal">
      <formula>"No"</formula>
    </cfRule>
  </conditionalFormatting>
  <conditionalFormatting sqref="O44">
    <cfRule type="cellIs" dxfId="1" priority="4" stopIfTrue="1" operator="equal">
      <formula>"No"</formula>
    </cfRule>
    <cfRule type="cellIs" dxfId="0" priority="3" stopIfTrue="1" operator="equal">
      <formula>"Yes"</formula>
    </cfRule>
  </conditionalFormatting>
  <dataValidations count="11">
    <dataValidation type="decimal" allowBlank="1" showInputMessage="1" showErrorMessage="1" errorTitle="Please use %" error="Please use a % from 0% to 100%" sqref="L24" xr:uid="{96389E12-F799-44BA-83D1-40E902AD5590}">
      <formula1>0</formula1>
      <formula2>1</formula2>
    </dataValidation>
    <dataValidation type="decimal" allowBlank="1" showInputMessage="1" showErrorMessage="1" errorTitle="Please use a %" error="Please use a % from 0% to 100%" sqref="N24" xr:uid="{52FC80D1-30B9-4500-BDF4-26B2A44E4103}">
      <formula1>0</formula1>
      <formula2>1</formula2>
    </dataValidation>
    <dataValidation type="whole" allowBlank="1" showInputMessage="1" showErrorMessage="1" errorTitle="Please use a whole number" error="Please enter the number of scouts that achieved this requirement." sqref="L42 N42" xr:uid="{BF3B7D85-A57F-4C7A-ABC2-CFA06F4C494E}">
      <formula1>0</formula1>
      <formula2>E13</formula2>
    </dataValidation>
    <dataValidation type="whole" allowBlank="1" showInputMessage="1" showErrorMessage="1" errorTitle="Please use a whold number" error="Please enter the number of scouts that achived this requirement." sqref="L34 N34" xr:uid="{3C11F8F8-ACD1-48DE-8D4F-65D81E184159}">
      <formula1>0</formula1>
      <formula2>E13</formula2>
    </dataValidation>
    <dataValidation type="whole" allowBlank="1" showInputMessage="1" showErrorMessage="1" errorTitle="Please use whole number" error="Please enter the number of scouts that achived this requirement." sqref="L32 N32" xr:uid="{BD8B18D4-BFDE-4DBD-AB78-A98F748B1961}">
      <formula1>0</formula1>
      <formula2>E13</formula2>
    </dataValidation>
    <dataValidation type="list" errorStyle="warning" allowBlank="1" showInputMessage="1" showErrorMessage="1" errorTitle="Error" error="Please use Yes or No as an input" sqref="L47 L49 N47 N49 N30 L19:L23 L30 N19:N23" xr:uid="{E0FF62F4-93D7-4B0F-8689-992017EC12AD}">
      <formula1>"Yes,No"</formula1>
    </dataValidation>
    <dataValidation allowBlank="1" showInputMessage="1" showErrorMessage="1" errorTitle="Error" error="Please use a whole number." sqref="L51 N51" xr:uid="{C61524D5-B441-4245-8F81-F27070A325C4}"/>
    <dataValidation type="decimal" allowBlank="1" showInputMessage="1" showErrorMessage="1" sqref="H32 H24 H34" xr:uid="{59DD035C-02DB-467B-995E-72E4DD74ED24}">
      <formula1>0</formula1>
      <formula2>1</formula2>
    </dataValidation>
    <dataValidation type="whole" operator="greaterThanOrEqual" allowBlank="1" showInputMessage="1" showErrorMessage="1" errorTitle="Error" error="Please enter a value &gt;= 0" sqref="E13:F13 O13" xr:uid="{D98B2997-0B45-4603-8757-B28798A9288E}">
      <formula1>0</formula1>
    </dataValidation>
    <dataValidation type="whole" allowBlank="1" showInputMessage="1" showErrorMessage="1" errorTitle="Error" error="Please use a whole number." sqref="L22 L36 L38 L40 L20 L44 L28:L30 N22 N36 N38 N40 N20 N44 N28:N30" xr:uid="{B4CC406D-FBAA-4332-9A6F-5ED0A2283B1A}">
      <formula1>0</formula1>
      <formula2>99</formula2>
    </dataValidation>
    <dataValidation type="whole" allowBlank="1" showInputMessage="1" showErrorMessage="1" errorTitle="Please use a whole number" error="Please enter the number of patrols that achieved this requirement." sqref="L26 N26" xr:uid="{42ADA4B6-BCE8-4DC7-BA1C-8243098DA489}">
      <formula1>0</formula1>
      <formula2>E11</formula2>
    </dataValidation>
  </dataValidations>
  <printOptions horizontalCentered="1"/>
  <pageMargins left="0" right="0" top="0.19685039370078741" bottom="0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Pack Star Assessment 2026</vt:lpstr>
      <vt:lpstr>Changes 2022_2023</vt:lpstr>
      <vt:lpstr>'Changes 2022_2023'!Print_Area</vt:lpstr>
      <vt:lpstr>'Pack Star Assessment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 Rijs (Chair: National Scout Programme)</dc:creator>
  <cp:keywords/>
  <dc:description/>
  <cp:lastModifiedBy>Jacques Kuypers</cp:lastModifiedBy>
  <cp:revision/>
  <dcterms:created xsi:type="dcterms:W3CDTF">2017-12-31T00:35:51Z</dcterms:created>
  <dcterms:modified xsi:type="dcterms:W3CDTF">2026-05-22T14:43:16Z</dcterms:modified>
  <cp:category/>
  <cp:contentStatus/>
</cp:coreProperties>
</file>